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mc:AlternateContent xmlns:mc="http://schemas.openxmlformats.org/markup-compatibility/2006">
    <mc:Choice Requires="x15">
      <x15ac:absPath xmlns:x15ac="http://schemas.microsoft.com/office/spreadsheetml/2010/11/ac" url="/Users/daniellamendoza/Library/CloudStorage/GoogleDrive-daniella.mendoza@inclusivebusiness.se/Unidades compartidas/Inclusive Business Partners/Inclusive Business/Active Projects/JutePP/NCF/Reporting/Completion Report/Annexes/"/>
    </mc:Choice>
  </mc:AlternateContent>
  <xr:revisionPtr revIDLastSave="0" documentId="13_ncr:1_{30C4E0FE-27AE-BC4A-A207-8E487BB6A807}" xr6:coauthVersionLast="47" xr6:coauthVersionMax="47" xr10:uidLastSave="{00000000-0000-0000-0000-000000000000}"/>
  <bookViews>
    <workbookView xWindow="4640" yWindow="500" windowWidth="20960" windowHeight="14360" xr2:uid="{00000000-000D-0000-FFFF-FFFF00000000}"/>
  </bookViews>
  <sheets>
    <sheet name="GHG emissions review" sheetId="6" r:id="rId1"/>
    <sheet name="Instructions" sheetId="3" r:id="rId2"/>
    <sheet name="GHG emissions red. template" sheetId="1" r:id="rId3"/>
    <sheet name="Annex" sheetId="5" r:id="rId4"/>
    <sheet name="Investment calcualtion" sheetId="7" r:id="rId5"/>
  </sheets>
  <externalReferences>
    <externalReference r:id="rId6"/>
    <externalReference r:id="rId7"/>
  </externalReferenc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5" i="7" l="1"/>
  <c r="C5" i="7"/>
  <c r="D4" i="7" l="1"/>
  <c r="D3" i="7"/>
  <c r="F3" i="7" s="1"/>
  <c r="D2" i="7"/>
  <c r="F2" i="7" l="1"/>
  <c r="E2" i="7"/>
  <c r="E6" i="7" s="1"/>
  <c r="G4" i="7"/>
  <c r="F4" i="7"/>
  <c r="D6" i="7" l="1"/>
  <c r="H5" i="7"/>
  <c r="H6" i="7" s="1"/>
  <c r="D30" i="6" s="1"/>
  <c r="G5" i="7"/>
  <c r="G6" i="7" s="1"/>
  <c r="D27" i="6"/>
  <c r="F6" i="7"/>
  <c r="D28" i="6" s="1"/>
  <c r="E32" i="6"/>
  <c r="E40" i="6"/>
  <c r="E41" i="6"/>
  <c r="E42" i="6"/>
  <c r="E43" i="6"/>
  <c r="E44" i="6"/>
  <c r="E45" i="6"/>
  <c r="E46" i="6" s="1"/>
  <c r="E33" i="6"/>
  <c r="E34" i="6"/>
  <c r="E35" i="6"/>
  <c r="E36" i="6"/>
  <c r="E37" i="6"/>
  <c r="E38" i="6"/>
  <c r="E39" i="6"/>
  <c r="E31" i="6"/>
  <c r="C54" i="6"/>
  <c r="C55" i="6"/>
  <c r="E30" i="6"/>
  <c r="E29" i="6"/>
  <c r="E28" i="6"/>
  <c r="D29" i="6" l="1"/>
  <c r="I6" i="7"/>
  <c r="R44" i="6"/>
  <c r="R40" i="6"/>
  <c r="R36" i="6"/>
  <c r="R32" i="6"/>
  <c r="R29" i="6"/>
  <c r="G42" i="6"/>
  <c r="G40" i="6"/>
  <c r="G37" i="6"/>
  <c r="G36" i="6"/>
  <c r="G28" i="6"/>
  <c r="G29" i="6"/>
  <c r="E26" i="1"/>
  <c r="G26" i="1" s="1"/>
  <c r="R27" i="6"/>
  <c r="R30" i="6"/>
  <c r="R46" i="6"/>
  <c r="R31" i="6"/>
  <c r="R33" i="6"/>
  <c r="R34" i="6"/>
  <c r="R35" i="6"/>
  <c r="R37" i="6"/>
  <c r="R38" i="6"/>
  <c r="R39" i="6"/>
  <c r="R41" i="6"/>
  <c r="R42" i="6"/>
  <c r="R43" i="6"/>
  <c r="R45" i="6"/>
  <c r="G30" i="6"/>
  <c r="G31" i="6"/>
  <c r="G32" i="6"/>
  <c r="G35" i="6"/>
  <c r="G44" i="6"/>
  <c r="G33" i="6"/>
  <c r="G34" i="6"/>
  <c r="G38" i="6"/>
  <c r="G39" i="6"/>
  <c r="G41" i="6"/>
  <c r="G43" i="6"/>
  <c r="G45" i="6"/>
  <c r="G46" i="6"/>
  <c r="G27" i="6"/>
  <c r="O47" i="6"/>
  <c r="D48" i="6"/>
  <c r="I2" i="6"/>
  <c r="D47" i="6"/>
  <c r="O48" i="6"/>
  <c r="D27" i="1"/>
  <c r="D26" i="1"/>
  <c r="D25" i="1"/>
  <c r="O26" i="1"/>
  <c r="O25" i="1"/>
  <c r="O46" i="1" s="1"/>
  <c r="P26" i="1"/>
  <c r="R26" i="1" s="1"/>
  <c r="P27" i="1"/>
  <c r="R27" i="1" s="1"/>
  <c r="P28" i="1"/>
  <c r="R28" i="1" s="1"/>
  <c r="P29" i="1"/>
  <c r="R29" i="1" s="1"/>
  <c r="P30" i="1"/>
  <c r="R30" i="1" s="1"/>
  <c r="P31" i="1"/>
  <c r="R31" i="1" s="1"/>
  <c r="P32" i="1"/>
  <c r="R32" i="1" s="1"/>
  <c r="P33" i="1"/>
  <c r="R33" i="1" s="1"/>
  <c r="P34" i="1"/>
  <c r="R34" i="1" s="1"/>
  <c r="P35" i="1"/>
  <c r="R35" i="1" s="1"/>
  <c r="P36" i="1"/>
  <c r="R36" i="1" s="1"/>
  <c r="P37" i="1"/>
  <c r="R37" i="1" s="1"/>
  <c r="P38" i="1"/>
  <c r="R38" i="1" s="1"/>
  <c r="P39" i="1"/>
  <c r="R39" i="1" s="1"/>
  <c r="P40" i="1"/>
  <c r="R40" i="1" s="1"/>
  <c r="P41" i="1"/>
  <c r="R41" i="1" s="1"/>
  <c r="P42" i="1"/>
  <c r="R42" i="1" s="1"/>
  <c r="P43" i="1"/>
  <c r="R43" i="1" s="1"/>
  <c r="P44" i="1"/>
  <c r="R44" i="1" s="1"/>
  <c r="E39" i="1"/>
  <c r="G39" i="1" s="1"/>
  <c r="E40" i="1"/>
  <c r="G40" i="1" s="1"/>
  <c r="E41" i="1"/>
  <c r="G41" i="1" s="1"/>
  <c r="E42" i="1"/>
  <c r="G42" i="1" s="1"/>
  <c r="E43" i="1"/>
  <c r="G43" i="1" s="1"/>
  <c r="E44" i="1"/>
  <c r="G44" i="1" s="1"/>
  <c r="E27" i="1"/>
  <c r="G27" i="1" s="1"/>
  <c r="E28" i="1"/>
  <c r="G28" i="1" s="1"/>
  <c r="E29" i="1"/>
  <c r="G29" i="1" s="1"/>
  <c r="E30" i="1"/>
  <c r="G30" i="1" s="1"/>
  <c r="E31" i="1"/>
  <c r="G31" i="1" s="1"/>
  <c r="E32" i="1"/>
  <c r="G32" i="1" s="1"/>
  <c r="E33" i="1"/>
  <c r="G33" i="1" s="1"/>
  <c r="E34" i="1"/>
  <c r="G34" i="1" s="1"/>
  <c r="E35" i="1"/>
  <c r="G35" i="1" s="1"/>
  <c r="E36" i="1"/>
  <c r="G36" i="1" s="1"/>
  <c r="E37" i="1"/>
  <c r="G37" i="1" s="1"/>
  <c r="E38" i="1"/>
  <c r="G38" i="1" s="1"/>
  <c r="I2" i="1"/>
  <c r="O45" i="1"/>
  <c r="P47" i="6" l="1"/>
  <c r="E45" i="1"/>
  <c r="D45" i="1"/>
  <c r="G47" i="6"/>
  <c r="G48" i="6"/>
  <c r="D50" i="6" s="1"/>
  <c r="R46" i="1"/>
  <c r="O48" i="1" s="1"/>
  <c r="R45" i="1"/>
  <c r="G46" i="1"/>
  <c r="G45" i="1"/>
  <c r="P45" i="1"/>
  <c r="E47" i="6"/>
  <c r="R28" i="6"/>
  <c r="D46" i="1"/>
  <c r="R47" i="6" l="1"/>
  <c r="R48" i="6"/>
  <c r="O50" i="6" s="1"/>
  <c r="D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Zilliacus Johanna</author>
    <author>Microsoft Office User</author>
  </authors>
  <commentList>
    <comment ref="B14" authorId="0" shapeId="0" xr:uid="{00000000-0006-0000-0300-000001000000}">
      <text>
        <r>
          <rPr>
            <sz val="9"/>
            <color rgb="FF000000"/>
            <rFont val="Tahoma"/>
            <family val="2"/>
          </rPr>
          <t>What is the situation before and after the project in terms of greenhouse gas (GHG) emissions? In what way will the project activities reduce or sequestrate GHG emissions? How would you categorise the type of GHG emission reductions (renewable energy; energy efficiency; agriculture, forestry, and land use; waste management; transport modal shift; other)? Describe in detail the technical aspects of the project activities/process, and provide detailed technical specifications of equipment (if relevant).</t>
        </r>
      </text>
    </comment>
    <comment ref="M14" authorId="0" shapeId="0" xr:uid="{00000000-0006-0000-0300-000002000000}">
      <text>
        <r>
          <rPr>
            <sz val="9"/>
            <color indexed="81"/>
            <rFont val="Tahoma"/>
            <family val="2"/>
          </rPr>
          <t>What is the situation before and after the additional activities in terms of greenhouse gas (GHG) emissions? In what way will the additional activities reduce or sequestrate GHG emissions? How would you categorise the type of GHG emission reductions of the additional activities (renewable energy; energy efficiency; agriculture, forestry, and land use; waste management; transport modal shift; other)? Describe in detail the technical aspects of the additional activities and processes, and provide detailed technical specifications of equipment (if relevant).</t>
        </r>
      </text>
    </comment>
    <comment ref="B16" authorId="0" shapeId="0" xr:uid="{00000000-0006-0000-0300-000003000000}">
      <text>
        <r>
          <rPr>
            <sz val="9"/>
            <color rgb="FF000000"/>
            <rFont val="Tahoma"/>
            <family val="2"/>
          </rPr>
          <t xml:space="preserve">Geographic boundaries: Please list the sites where the mitigation-related project activities will take place? Provide all relevant details related to the site(s). Timeline boundaries: What is the expected lifetime of the equipment? 
</t>
        </r>
        <r>
          <rPr>
            <sz val="9"/>
            <color rgb="FF000000"/>
            <rFont val="Tahoma"/>
            <family val="2"/>
          </rPr>
          <t xml:space="preserve">
</t>
        </r>
        <r>
          <rPr>
            <sz val="9"/>
            <color rgb="FF000000"/>
            <rFont val="Tahoma"/>
            <family val="2"/>
          </rPr>
          <t xml:space="preserve">Describe all the sources of GHG emissions resulting from the project. If there are significant sources of GHG emissions beyond the project’s control, such as those linked to the production of the equipment/material used in the project, transportation, distribution of end products, etc., these should also be included.
</t>
        </r>
        <r>
          <rPr>
            <sz val="9"/>
            <color rgb="FF000000"/>
            <rFont val="Tahoma"/>
            <family val="2"/>
          </rPr>
          <t xml:space="preserve">
</t>
        </r>
      </text>
    </comment>
    <comment ref="M16" authorId="0" shapeId="0" xr:uid="{00000000-0006-0000-0300-000004000000}">
      <text>
        <r>
          <rPr>
            <sz val="9"/>
            <color rgb="FF000000"/>
            <rFont val="Tahoma"/>
            <family val="2"/>
          </rPr>
          <t xml:space="preserve">Geographic boundaries: Please list the sites where the mitigation-related additional activities will take place? Provide all relevant details related to the site(s). Timeline boundaries: What is the expected lifetime of the equipment? 
</t>
        </r>
        <r>
          <rPr>
            <sz val="9"/>
            <color rgb="FF000000"/>
            <rFont val="Tahoma"/>
            <family val="2"/>
          </rPr>
          <t xml:space="preserve">
</t>
        </r>
        <r>
          <rPr>
            <sz val="9"/>
            <color rgb="FF000000"/>
            <rFont val="Tahoma"/>
            <family val="2"/>
          </rPr>
          <t xml:space="preserve">Describe all the sources of GHG emissions resulting from the additional activities. If there are significant sources of GHG emissions beyond the project’s control, such as those linked to the production of the equipment/material used in the project, transportation, distribution of end products, etc., these should also be included.
</t>
        </r>
      </text>
    </comment>
    <comment ref="B18" authorId="0" shapeId="0" xr:uid="{00000000-0006-0000-0300-000005000000}">
      <text>
        <r>
          <rPr>
            <sz val="9"/>
            <color rgb="FF000000"/>
            <rFont val="Tahoma"/>
            <family val="2"/>
          </rPr>
          <t xml:space="preserve">How much of the project budget is related to mitigation activities each year? Insert the project's annual mitigation costs (i.e. the yearly amount budgeted for implementing mitigation activities) in the blue table below (next to "Investment (EUR/year)"). Please explain whether the net GHG emission reductions will be evenly or unevenly distributed over time, taking into consideration the timeline boundaries above.
</t>
        </r>
        <r>
          <rPr>
            <sz val="9"/>
            <color rgb="FF000000"/>
            <rFont val="Tahoma"/>
            <family val="2"/>
          </rPr>
          <t xml:space="preserve">
</t>
        </r>
        <r>
          <rPr>
            <sz val="9"/>
            <color rgb="FF000000"/>
            <rFont val="Tahoma"/>
            <family val="2"/>
          </rPr>
          <t xml:space="preserve">The net GHG emissions reductions inserted in the blue table should be calculated as: baseline emissions minus the project emissions. The unit to be used is Carbon Dioxide equivalent (CO2e). Describe the formula used to estimate the baseline emissions (i.e. the situation without the project) and the assumptions that these calculations are based on. Describe the formula used to estimate the project emissions (i.e. the situation after the project) and the assumptions that these calculations are based on. For the formulas, make sure you clearly spell out the quantities and the units (e.g. number of hectares covered by forest, number of trees per hectare, carbon stock per hectare, reduction/increase of carbon stock per hectare), and discuss qualitative issues (e.g. low-productivity versus high-productivity forests) and leakages (e.g. illegal logging) when relevant.
</t>
        </r>
        <r>
          <rPr>
            <sz val="9"/>
            <color rgb="FF000000"/>
            <rFont val="Tahoma"/>
            <family val="2"/>
          </rPr>
          <t xml:space="preserve">
</t>
        </r>
        <r>
          <rPr>
            <sz val="9"/>
            <color rgb="FF000000"/>
            <rFont val="Tahoma"/>
            <family val="2"/>
          </rPr>
          <t>Provide links to relevant references/documents/tools substantiating your assumptions/methodology.</t>
        </r>
      </text>
    </comment>
    <comment ref="M18" authorId="0" shapeId="0" xr:uid="{00000000-0006-0000-0300-000006000000}">
      <text>
        <r>
          <rPr>
            <sz val="9"/>
            <color rgb="FF000000"/>
            <rFont val="Tahoma"/>
            <family val="2"/>
          </rPr>
          <t xml:space="preserve">How much additional financing is expected? What is the source of these resources? What are the assumed conditions for the additional resources? Insert the expected additional annual mitigation costs (i.e. the yearly amount budgeted for implementing mitigation activities) in the blue table below (next to "Investment (EUR/year)"). Please explain whether the net GHG emission reductions will be evenly or unevenly distributed over time, taking into consideration the timeline boundaries above. 
</t>
        </r>
        <r>
          <rPr>
            <sz val="9"/>
            <color rgb="FF000000"/>
            <rFont val="Tahoma"/>
            <family val="2"/>
          </rPr>
          <t xml:space="preserve">
</t>
        </r>
        <r>
          <rPr>
            <sz val="9"/>
            <color rgb="FF000000"/>
            <rFont val="Tahoma"/>
            <family val="2"/>
          </rPr>
          <t xml:space="preserve">The net GHG emissions reductions inserted in the blue table should be calculated as: baseline emissions minus the project emissions. The unit to be used is Carbon Dioxide equivalent (CO2e). Describe the formula used to estimate the baseline emissions (i.e. the situation without the project) and the assumptions that these calculations are based on. Describe the formula used to estimate the project emissions (i.e. the situation after the project) and the assumptions that these calculations are based on. For the formulas, make sure you clearly spell out the quantities and the units (e.g. number of hectares covered by forest, number of trees per hectare, carbon stock per hectare, reduction/increase of carbon stock per hectare), and discuss qualitative issues (e.g. low-productivity versus high-productivity forests) and leakages (e.g. illegal logging) when relevant.
</t>
        </r>
        <r>
          <rPr>
            <sz val="9"/>
            <color rgb="FF000000"/>
            <rFont val="Tahoma"/>
            <family val="2"/>
          </rPr>
          <t xml:space="preserve">
</t>
        </r>
        <r>
          <rPr>
            <sz val="9"/>
            <color rgb="FF000000"/>
            <rFont val="Tahoma"/>
            <family val="2"/>
          </rPr>
          <t xml:space="preserve">Provide links to relevant references/documents/tools substantiating your assumptions/methodology.
</t>
        </r>
        <r>
          <rPr>
            <sz val="9"/>
            <color rgb="FF000000"/>
            <rFont val="Tahoma"/>
            <family val="2"/>
          </rPr>
          <t xml:space="preserve">
</t>
        </r>
        <r>
          <rPr>
            <sz val="9"/>
            <color rgb="FF000000"/>
            <rFont val="Tahoma"/>
            <family val="2"/>
          </rPr>
          <t>It is important to note that the indirect emissions calculations should only include the additional expected effort. Investment and emissions directly relating to the NCF project should only be accounted for in Section 1 (direct GHG emissions reductions) and excluded from this section.</t>
        </r>
      </text>
    </comment>
    <comment ref="C54" authorId="1" shapeId="0" xr:uid="{34A5815C-AFB9-0447-9C03-DC91698B7781}">
      <text>
        <r>
          <rPr>
            <b/>
            <sz val="10"/>
            <color rgb="FF000000"/>
            <rFont val="Tahoma"/>
            <family val="2"/>
          </rPr>
          <t>Microsoft Office User:</t>
        </r>
        <r>
          <rPr>
            <sz val="10"/>
            <color rgb="FF000000"/>
            <rFont val="Tahoma"/>
            <family val="2"/>
          </rPr>
          <t xml:space="preserve">
</t>
        </r>
        <r>
          <rPr>
            <sz val="10"/>
            <color rgb="FF000000"/>
            <rFont val="Tahoma"/>
            <family val="2"/>
          </rPr>
          <t xml:space="preserve">Machine capacity= 0,4 kg per hour
</t>
        </r>
        <r>
          <rPr>
            <sz val="10"/>
            <color rgb="FF000000"/>
            <rFont val="Tahoma"/>
            <family val="2"/>
          </rPr>
          <t xml:space="preserve">Productivity = 18 hours per day, 40 weeks per year from March to Dec 2022
</t>
        </r>
      </text>
    </comment>
    <comment ref="C55" authorId="1" shapeId="0" xr:uid="{EC7EDE4D-B054-8B4C-A8A6-6370286C49A6}">
      <text>
        <r>
          <rPr>
            <b/>
            <sz val="5"/>
            <color rgb="FF000000"/>
            <rFont val="Tahoma"/>
            <family val="2"/>
          </rPr>
          <t>Microsoft Office User:</t>
        </r>
        <r>
          <rPr>
            <sz val="5"/>
            <color rgb="FF000000"/>
            <rFont val="Tahoma"/>
            <family val="2"/>
          </rPr>
          <t xml:space="preserve">
</t>
        </r>
        <r>
          <rPr>
            <sz val="10.5"/>
            <color rgb="FF000000"/>
            <rFont val="Calibri"/>
            <family val="2"/>
            <scheme val="minor"/>
          </rPr>
          <t>Machine capacity= 0,4 kg per hour</t>
        </r>
        <r>
          <rPr>
            <sz val="5"/>
            <color rgb="FF000000"/>
            <rFont val="Calibri"/>
            <family val="2"/>
            <scheme val="minor"/>
          </rPr>
          <t xml:space="preserve">
</t>
        </r>
        <r>
          <rPr>
            <sz val="10.5"/>
            <color rgb="FF000000"/>
            <rFont val="Calibri"/>
            <family val="2"/>
            <scheme val="minor"/>
          </rPr>
          <t xml:space="preserve">Productivity = 18 hours per day, 50 weeks per year from Jan to Dec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Zilliacus Johanna</author>
  </authors>
  <commentList>
    <comment ref="B14" authorId="0" shapeId="0" xr:uid="{00000000-0006-0000-0100-000001000000}">
      <text>
        <r>
          <rPr>
            <sz val="9"/>
            <color rgb="FF000000"/>
            <rFont val="Tahoma"/>
            <family val="2"/>
          </rPr>
          <t>What is the situation before and after the project in terms of greenhouse gas (GHG) emissions? In what way will the project activities reduce or sequestrate GHG emissions? How would you categorise the type of GHG emission reductions (renewable energy; energy efficiency; agriculture, forestry, and land use; waste management; transport modal shift; other)? Describe in detail the technical aspects of the project activities/process, and provide detailed technical specifications of equipment (if relevant).</t>
        </r>
      </text>
    </comment>
    <comment ref="M14" authorId="0" shapeId="0" xr:uid="{00000000-0006-0000-0100-000002000000}">
      <text>
        <r>
          <rPr>
            <sz val="9"/>
            <color indexed="81"/>
            <rFont val="Tahoma"/>
            <family val="2"/>
          </rPr>
          <t>What is the situation before and after the additional activities in terms of greenhouse gas (GHG) emissions? In what way will the additional activities reduce or sequestrate GHG emissions? How would you categorise the type of GHG emission reductions of the additional activities (renewable energy; energy efficiency; agriculture, forestry, and land use; waste management; transport modal shift; other)? Describe in detail the technical aspects of the additional activities and processes, and provide detailed technical specifications of equipment (if relevant).</t>
        </r>
      </text>
    </comment>
    <comment ref="B16" authorId="0" shapeId="0" xr:uid="{00000000-0006-0000-0100-000003000000}">
      <text>
        <r>
          <rPr>
            <sz val="9"/>
            <color rgb="FF000000"/>
            <rFont val="Tahoma"/>
            <family val="2"/>
          </rPr>
          <t xml:space="preserve">Geographic boundaries: Please list the sites where the mitigation-related project activities will take place? Provide all relevant details related to the site(s). Timeline boundaries: What is the expected lifetime of the equipment? 
</t>
        </r>
        <r>
          <rPr>
            <sz val="9"/>
            <color rgb="FF000000"/>
            <rFont val="Tahoma"/>
            <family val="2"/>
          </rPr>
          <t xml:space="preserve">
</t>
        </r>
        <r>
          <rPr>
            <sz val="9"/>
            <color rgb="FF000000"/>
            <rFont val="Tahoma"/>
            <family val="2"/>
          </rPr>
          <t xml:space="preserve">Describe all the sources of GHG emissions resulting from the project. If there are significant sources of GHG emissions beyond the project’s control, such as those linked to the production of the equipment/material used in the project, transportation, distribution of end products, etc., these should also be included.
</t>
        </r>
        <r>
          <rPr>
            <sz val="9"/>
            <color rgb="FF000000"/>
            <rFont val="Tahoma"/>
            <family val="2"/>
          </rPr>
          <t xml:space="preserve">
</t>
        </r>
      </text>
    </comment>
    <comment ref="M16" authorId="0" shapeId="0" xr:uid="{00000000-0006-0000-0100-000004000000}">
      <text>
        <r>
          <rPr>
            <sz val="9"/>
            <color indexed="81"/>
            <rFont val="Tahoma"/>
            <family val="2"/>
          </rPr>
          <t xml:space="preserve">Geographic boundaries: Please list the sites where the mitigation-related additional activities will take place? Provide all relevant details related to the site(s). Timeline boundaries: What is the expected lifetime of the equipment? 
Describe all the sources of GHG emissions resulting from the additional activities. If there are significant sources of GHG emissions beyond the project’s control, such as those linked to the production of the equipment/material used in the project, transportation, distribution of end products, etc., these should also be included.
</t>
        </r>
      </text>
    </comment>
    <comment ref="B18" authorId="0" shapeId="0" xr:uid="{00000000-0006-0000-0100-000005000000}">
      <text>
        <r>
          <rPr>
            <sz val="9"/>
            <color rgb="FF000000"/>
            <rFont val="Tahoma"/>
            <family val="2"/>
          </rPr>
          <t xml:space="preserve">How much of the project budget is related to mitigation activities each year? Insert the project's annual mitigation costs (i.e. the yearly amount budgeted for implementing mitigation activities) in the blue table below (next to "Investment (EUR/year)"). Please explain whether the net GHG emission reductions will be evenly or unevenly distributed over time, taking into consideration the timeline boundaries above.
</t>
        </r>
        <r>
          <rPr>
            <sz val="9"/>
            <color rgb="FF000000"/>
            <rFont val="Tahoma"/>
            <family val="2"/>
          </rPr>
          <t xml:space="preserve">
</t>
        </r>
        <r>
          <rPr>
            <sz val="9"/>
            <color rgb="FF000000"/>
            <rFont val="Tahoma"/>
            <family val="2"/>
          </rPr>
          <t xml:space="preserve">The net GHG emissions reductions inserted in the blue table should be calculated as: baseline emissions minus the project emissions. The unit to be used is Carbon Dioxide equivalent (CO2e). Describe the formula used to estimate the baseline emissions (i.e. the situation without the project) and the assumptions that these calculations are based on. Describe the formula used to estimate the project emissions (i.e. the situation after the project) and the assumptions that these calculations are based on. For the formulas, make sure you clearly spell out the quantities and the units (e.g. number of hectares covered by forest, number of trees per hectare, carbon stock per hectare, reduction/increase of carbon stock per hectare), and discuss qualitative issues (e.g. low-productivity versus high-productivity forests) and leakages (e.g. illegal logging) when relevant.
</t>
        </r>
        <r>
          <rPr>
            <sz val="9"/>
            <color rgb="FF000000"/>
            <rFont val="Tahoma"/>
            <family val="2"/>
          </rPr>
          <t xml:space="preserve">
</t>
        </r>
        <r>
          <rPr>
            <sz val="9"/>
            <color rgb="FF000000"/>
            <rFont val="Tahoma"/>
            <family val="2"/>
          </rPr>
          <t>Provide links to relevant references/documents/tools substantiating your assumptions/methodology.</t>
        </r>
      </text>
    </comment>
    <comment ref="M18" authorId="0" shapeId="0" xr:uid="{00000000-0006-0000-0100-000006000000}">
      <text>
        <r>
          <rPr>
            <sz val="9"/>
            <color indexed="81"/>
            <rFont val="Tahoma"/>
            <family val="2"/>
          </rPr>
          <t>How much additional financing is expected? What is the source of these resources? What are the assumed conditions for the additional resources? Insert the expected additional annual mitigation costs (i.e. the yearly amount budgeted for implementing mitigation activities) in the blue table below (next to "Investment (EUR/year)"). Please explain whether the net GHG emission reductions will be evenly or unevenly distributed over time, taking into consideration the timeline boundaries above. 
The net GHG emissions reductions inserted in the blue table should be calculated as: baseline emissions minus the project emissions. The unit to be used is Carbon Dioxide equivalent (CO2e). Describe the formula used to estimate the baseline emissions (i.e. the situation without the project) and the assumptions that these calculations are based on. Describe the formula used to estimate the project emissions (i.e. the situation after the project) and the assumptions that these calculations are based on. For the formulas, make sure you clearly spell out the quantities and the units (e.g. number of hectares covered by forest, number of trees per hectare, carbon stock per hectare, reduction/increase of carbon stock per hectare), and discuss qualitative issues (e.g. low-productivity versus high-productivity forests) and leakages (e.g. illegal logging) when relevant.
Provide links to relevant references/documents/tools substantiating your assumptions/methodology.
It is important to note that the indirect emissions calculations should only include the additional expected effort. Investment and emissions directly relating to the NCF project should only be accounted for in Section 1 (direct GHG emissions reductions) and excluded from this section.</t>
        </r>
      </text>
    </comment>
  </commentList>
</comments>
</file>

<file path=xl/sharedStrings.xml><?xml version="1.0" encoding="utf-8"?>
<sst xmlns="http://schemas.openxmlformats.org/spreadsheetml/2006/main" count="120" uniqueCount="64">
  <si>
    <t>Project name:</t>
  </si>
  <si>
    <t>Country of implementation:</t>
  </si>
  <si>
    <t>Total</t>
  </si>
  <si>
    <t>NPV</t>
  </si>
  <si>
    <t>Year</t>
  </si>
  <si>
    <t>Carbon price (EUR/t)</t>
  </si>
  <si>
    <t>Revenue (EUR)</t>
  </si>
  <si>
    <t>Discount rate</t>
  </si>
  <si>
    <t>Investment (EUR/year)</t>
  </si>
  <si>
    <t>NCF7 Greenhouse gas (GHG) emission reductions calculation template</t>
  </si>
  <si>
    <t>Section 1: Direct GHG emissions reductions</t>
  </si>
  <si>
    <t>Section 2: Indirect GHG emissions reductions</t>
  </si>
  <si>
    <t>*The value of emissions reductions is calculated automatically in this form. This number is used for internal NDF purposes only.</t>
  </si>
  <si>
    <t>Indirect GHG emissions reduction calculation</t>
  </si>
  <si>
    <t>Direct GHG emissions reduction calculation</t>
  </si>
  <si>
    <t>Value of emissions reductions*:</t>
  </si>
  <si>
    <t xml:space="preserve">A. Methodology
</t>
  </si>
  <si>
    <r>
      <rPr>
        <b/>
        <sz val="11"/>
        <color theme="1"/>
        <rFont val="Calibri"/>
        <family val="2"/>
        <scheme val="minor"/>
      </rPr>
      <t>B. Boundaries</t>
    </r>
    <r>
      <rPr>
        <b/>
        <i/>
        <sz val="11"/>
        <color theme="1"/>
        <rFont val="Calibri"/>
        <family val="2"/>
        <scheme val="minor"/>
      </rPr>
      <t/>
    </r>
  </si>
  <si>
    <r>
      <rPr>
        <b/>
        <sz val="11"/>
        <color theme="1"/>
        <rFont val="Calibri"/>
        <family val="2"/>
        <scheme val="minor"/>
      </rPr>
      <t>C. Assumptions</t>
    </r>
    <r>
      <rPr>
        <i/>
        <sz val="11"/>
        <color rgb="FFFF0000"/>
        <rFont val="Calibri"/>
        <family val="2"/>
        <scheme val="minor"/>
      </rPr>
      <t/>
    </r>
  </si>
  <si>
    <t>Direct GHG emissions reduction assumptions</t>
  </si>
  <si>
    <t>Indirect GHG emissions reduction assumptions</t>
  </si>
  <si>
    <r>
      <rPr>
        <b/>
        <sz val="11"/>
        <color theme="1"/>
        <rFont val="Calibri"/>
        <family val="2"/>
        <scheme val="minor"/>
      </rPr>
      <t>Direct greenhouse gas (GHG) emissions reductions</t>
    </r>
    <r>
      <rPr>
        <sz val="11"/>
        <color theme="1"/>
        <rFont val="Calibri"/>
        <family val="2"/>
        <scheme val="minor"/>
      </rPr>
      <t xml:space="preserve"> are here defined as the net emissions savings caused by the NCF project during the expected lifetime of the NCF project investment (maximum 20 years). In this section the direct GHG emission reductions should be identified, if relevant.</t>
    </r>
  </si>
  <si>
    <r>
      <rPr>
        <b/>
        <sz val="16"/>
        <color theme="1"/>
        <rFont val="Calibri"/>
        <family val="2"/>
        <scheme val="minor"/>
      </rPr>
      <t>Instructions</t>
    </r>
    <r>
      <rPr>
        <i/>
        <sz val="10"/>
        <color theme="1"/>
        <rFont val="Calibri"/>
        <family val="2"/>
        <scheme val="minor"/>
      </rPr>
      <t/>
    </r>
  </si>
  <si>
    <r>
      <t xml:space="preserve">The template has two sections: </t>
    </r>
    <r>
      <rPr>
        <b/>
        <sz val="11"/>
        <color theme="1"/>
        <rFont val="Calibri"/>
        <family val="2"/>
        <scheme val="minor"/>
      </rPr>
      <t>Section 1</t>
    </r>
    <r>
      <rPr>
        <sz val="11"/>
        <color theme="1"/>
        <rFont val="Calibri"/>
        <family val="2"/>
        <scheme val="minor"/>
      </rPr>
      <t xml:space="preserve"> for</t>
    </r>
    <r>
      <rPr>
        <b/>
        <sz val="11"/>
        <color theme="1"/>
        <rFont val="Calibri"/>
        <family val="2"/>
        <scheme val="minor"/>
      </rPr>
      <t xml:space="preserve"> direct GHG emissions reductions</t>
    </r>
    <r>
      <rPr>
        <sz val="11"/>
        <color theme="1"/>
        <rFont val="Calibri"/>
        <family val="2"/>
        <scheme val="minor"/>
      </rPr>
      <t xml:space="preserve"> and </t>
    </r>
    <r>
      <rPr>
        <b/>
        <sz val="11"/>
        <color theme="1"/>
        <rFont val="Calibri"/>
        <family val="2"/>
        <scheme val="minor"/>
      </rPr>
      <t>Section 2</t>
    </r>
    <r>
      <rPr>
        <sz val="11"/>
        <color theme="1"/>
        <rFont val="Calibri"/>
        <family val="2"/>
        <scheme val="minor"/>
      </rPr>
      <t xml:space="preserve"> for</t>
    </r>
    <r>
      <rPr>
        <b/>
        <sz val="11"/>
        <color theme="1"/>
        <rFont val="Calibri"/>
        <family val="2"/>
        <scheme val="minor"/>
      </rPr>
      <t xml:space="preserve"> indirect GHG emissions reductions</t>
    </r>
    <r>
      <rPr>
        <sz val="11"/>
        <color theme="1"/>
        <rFont val="Calibri"/>
        <family val="2"/>
        <scheme val="minor"/>
      </rPr>
      <t xml:space="preserve">. </t>
    </r>
    <r>
      <rPr>
        <b/>
        <sz val="11"/>
        <color theme="1"/>
        <rFont val="Calibri"/>
        <family val="2"/>
        <scheme val="minor"/>
      </rPr>
      <t xml:space="preserve">Projects should only fill in the sections that are applicable for their situation. </t>
    </r>
    <r>
      <rPr>
        <sz val="11"/>
        <color theme="1"/>
        <rFont val="Calibri"/>
        <family val="2"/>
        <scheme val="minor"/>
      </rPr>
      <t>In case both direct and indirect GHG emissions reductions are expected, then both Sections 1 and 2 should be completed. In case of only direct GHG emissions reductions, Section 1 should be filled in (Section 2 left empty) and vice versa for only indirect GHG emissions reductions.</t>
    </r>
  </si>
  <si>
    <t>Start by filling in the project name and country of implementation in the yellow area of the template. Continue with filling in both the assumptions section (green area) as well as the GHG emissions reduction calculation (blue area), for the sections relevant to your project. Guiding questions are available as comments under each of the assumption section headings. Please keep in mind that the guiding questions might not be relevant for all projects, and that there might be other relevant issues beyond the questions to be included in the template.</t>
  </si>
  <si>
    <t>Please note that the template is locked for editing for all the fields that do not need to be modified by the users. Therefore, you will only be able to add information to the white boxes within the template's coloured fields.</t>
  </si>
  <si>
    <r>
      <t>Net GHG emissions reductions (CO</t>
    </r>
    <r>
      <rPr>
        <b/>
        <vertAlign val="subscript"/>
        <sz val="11"/>
        <color theme="1"/>
        <rFont val="Calibri"/>
        <family val="2"/>
        <scheme val="minor"/>
      </rPr>
      <t>2</t>
    </r>
    <r>
      <rPr>
        <b/>
        <sz val="11"/>
        <color theme="1"/>
        <rFont val="Calibri"/>
        <family val="2"/>
        <scheme val="minor"/>
      </rPr>
      <t>e)</t>
    </r>
  </si>
  <si>
    <r>
      <t xml:space="preserve">The project may inspire activities beyond the NCF project investment that may reduce or sequestrate greenhouse gas (GHG) emissions, resulting in indirect GHG emissions reductions. </t>
    </r>
    <r>
      <rPr>
        <b/>
        <sz val="11"/>
        <color theme="1"/>
        <rFont val="Calibri"/>
        <family val="2"/>
        <scheme val="minor"/>
      </rPr>
      <t>Indirect GHG emissions reductions</t>
    </r>
    <r>
      <rPr>
        <sz val="11"/>
        <color theme="1"/>
        <rFont val="Calibri"/>
        <family val="2"/>
        <scheme val="minor"/>
      </rPr>
      <t xml:space="preserve"> are here defined as the net GHG emission savings likely to be achieved as a result of future investments or policy and regulatory changes attributable to the project.  In this section the indirect GHG emission reductions should be identified, if relevant.</t>
    </r>
  </si>
  <si>
    <t>JutePP - the sustainable material for plastic products</t>
  </si>
  <si>
    <t>Bangladesh</t>
  </si>
  <si>
    <t>Scenario 1: Before the Project</t>
  </si>
  <si>
    <t xml:space="preserve">Section 1: Direct Emission Reductions </t>
  </si>
  <si>
    <t xml:space="preserve">Section 2: Indirect Emission Reductions </t>
  </si>
  <si>
    <t>Scenario 2: After the project</t>
  </si>
  <si>
    <r>
      <rPr>
        <u/>
        <sz val="11"/>
        <color theme="1"/>
        <rFont val="Calibri (Body)"/>
      </rPr>
      <t xml:space="preserve">Scenario 1: </t>
    </r>
    <r>
      <rPr>
        <sz val="11"/>
        <color theme="1"/>
        <rFont val="Calibri"/>
        <family val="2"/>
        <scheme val="minor"/>
      </rPr>
      <t xml:space="preserve">Before the Project 
Esquire Plastics Ltd imports Polypropylene Granulate (PP) at present, mainly from Asian and Middle Eastern countires, China being one of the most important sources. For this project 720 metric tonnes of PP per year would be used by Esquire for manufacturing plastic hangers. Therefore, the product output per year would be 720 MT of PP, considered as the functional unit. 
Process and activities: </t>
    </r>
    <r>
      <rPr>
        <b/>
        <sz val="11"/>
        <color theme="1"/>
        <rFont val="Calibri"/>
        <family val="2"/>
        <scheme val="minor"/>
      </rPr>
      <t xml:space="preserve">1) </t>
    </r>
    <r>
      <rPr>
        <sz val="11"/>
        <color theme="1"/>
        <rFont val="Calibri"/>
        <family val="2"/>
        <scheme val="minor"/>
      </rPr>
      <t xml:space="preserve">720 MT PP (per year) is sourced from China by land to Bangladesh. Only the transport of PP to the plant in Bangladesh is considered as direct emissions (while the production of PP is counted under indirect emissions). It is assumed that the PP Production plant is located in Ying Huoliang, Wanyuan, Dazhou, China and that the plant in Bangladesh is located located in Daudkandi, covering 3,000 km. The transport mode is assumed to be in a Two Axle Rigid Euro 4n, which has a capacity of 7 MT and consumes 1,380 liters of diesel (3,000 km, at full cargo). The fuel requirements were allocated by weight of product transported. The nominal fuel consumption is 23 liters per 100 km. The return trip is taken into account. The source of information is http://www.sustainablefreight.com.au/tools-and-programs/emission-calculators/truck-fuel-emissions-and-cost-calculator-and-comparison-tool
The constuction of the plant and the necessary equippment will not be considered within the scope of this project, therefore resulting emissions will not be counted. 
</t>
    </r>
    <r>
      <rPr>
        <u/>
        <sz val="11"/>
        <color theme="1"/>
        <rFont val="Calibri (Body)"/>
      </rPr>
      <t xml:space="preserve">Scenario 2: </t>
    </r>
    <r>
      <rPr>
        <sz val="11"/>
        <color theme="1"/>
        <rFont val="Calibri"/>
        <family val="2"/>
        <scheme val="minor"/>
      </rPr>
      <t xml:space="preserve">After the Project
In this project, Esquire and Juteborg are planning to manufature Jute-Plastic Granules (Jute-PP), composed by 50% jute yarn and 50% PP. The product output per year will be 720 MT Jute-PP (functional unit), necessary for Esquire to manufacture the jute-plastic hangers. 
Process and Activities: 1) 360 MT PP (per year) is sourced from China, by land  transport, with a total of 3,000 km travelled. 2) 360 MT of Jute yarn (per year) is sourced from Bangladesh with a total of 200 km travelled, assuming farmers are located within a 200 km range in average. For activities 1 and 2, the transport mode is assumed to be in a Two Axle Rigid Euro 4n, which has a capacity of 7 MT and consumes 1,380 liters of diesel (3,000 km, at full cargo). The fuel requirements were allocated by weight of product transported. The nominal fuel consumption is 23 liters per 100 km. The return trip is taken into account. The source of information is http://www.sustainablefreight.com.au/tools-and-programs/emission-calculators/truck-fuel-emissions-and-cost-calculator-and-comparison-tool 3) Jute yarn and PP are converted into Jute-PP unig a machine called Twin-Screw-Extruder (TSE). The TSE used for the GHG calculations, is an internal mixer with tangential co-rotating twin-screw extruder geometries at 50 rotations  per minute, used in compounding processes for 15 min. The temperature for compounding was set at 170°C. In addition to the feeding system, a melt pump and an underwater pelletizing system were used. The compounding paramenter were 360 rounds per minute, a mass temperature of 190-220°C and 28 kg/h output. To produce 1 kg output PP/Jute-PP, requires 3.50 MJ Primary Energy Electricity Provision, and 8.3 MJ Primary Energy Natural Gas Provision. 
Notes: It is important to state that the machine will be bought before the start of the project therefore it is not included into the project budget, but it is included into the total investment sum in this worksheet, for the purpose of calculating the GHG for the lifetime of jute-PP production. 
The constuction of the plant and the necessary equippment (TSE) will not be considered within the scope of this project, therefore resulting emissions will not be counted. 
GHG emission calculation results: GHG reductions are calculated as (GHG emissions from Scenario 1) - (GHG emissions from Scenario 2).  Direct emissions from the project are negative and therefore do not reflect any emission reductions (since all emission reductions are indirect mainly due to the carbon sequestration during jute cultivation clasified under "agriculture, foresty, and land use").
Methodology: To calculate GHG emissions we used OpenLCA softaware with the Life Cycle Database of the Joint Research Center (2015). The data used was mostly from European sources, with manual adjustments consider the energy sources from Bangladesh and China, only for primary energy and not for electricity. The impact assessment method was CML (baseline) v4.4, Jan 2015. 
</t>
    </r>
  </si>
  <si>
    <r>
      <t xml:space="preserve">Geographic Bounderies:
Site of Jute-PP Production Plant is Bangladesh.
</t>
    </r>
    <r>
      <rPr>
        <u/>
        <sz val="11"/>
        <rFont val="Calibri (Body)"/>
      </rPr>
      <t>Scenario 1:</t>
    </r>
    <r>
      <rPr>
        <sz val="11"/>
        <rFont val="Calibri"/>
        <family val="2"/>
        <scheme val="minor"/>
      </rPr>
      <t xml:space="preserve"> 720 MT PP transported from in Ying Huoliang, Wanyuan, Dazhou, China to Plant in Bangladesh by land covering 3,000 km. The transport mode is assumed to be in a Two Axle Rigid Euro 4n, which has a capacity of 7 MT and consumes 1,380 liters of diesel (3,000 km, at full cargo). The fuel requirements were allocated by weight of product transported. The nominal fuel consumption is 23 liters per 100 km. The return trip is taken into account. The source of information is http://www.sustainablefreight.com.au/tools-and-programs/emission-calculators/truck-fuel-emissions-and-cost-calculator-and-comparison-tool
Souces of emissions: 1) Fuel consumption for freight transport (assumed to be diesel).
Scenario 2: 360 MT PP transported from in Ying Huoliang, Wanyuan, Dazhou, China to Plant in Bangladesh by land covering 3,000 km. 360 MT Jute Yarn produced in Bangladesh travelling 200 km to the plant. The fuel requirements were allocated by weight of product transported. The nominal fuel consumption is 23 liters per 100 km. The return trip is taken into account. The source of information is http://www.sustainablefreight.com.au/tools-and-programs/emission-calculators/truck-fuel-emissions-and-cost-calculator-and-comparison-tool
Souces of emissions: 1) Fuel consumption for freight transport (assumed to be diesel) 2) The TSE has energy requirements in the form of electricity (assumed to be EU energy mix) and primary energy (assumed to be natural gas). 
Time Bounderies: 
The plan is to start production at year 1 of the project and it will end at year 20. That is because the  equippment (TSE) for Jute-PP productio is new and its expected life time  is 20 years. Therefore emissions for Scenario 1 and 2 will be calculated for 20 years.
GHG Emission Calculation Reductions: 
Emssion reductions were calculated as Scenario 1 minus Scenario 2. 
</t>
    </r>
  </si>
  <si>
    <r>
      <t xml:space="preserve">Geographic Bounderies:
</t>
    </r>
    <r>
      <rPr>
        <u/>
        <sz val="11"/>
        <rFont val="Calibri (Body)"/>
      </rPr>
      <t xml:space="preserve">Scenario 1: </t>
    </r>
    <r>
      <rPr>
        <sz val="11"/>
        <rFont val="Calibri"/>
        <family val="2"/>
        <scheme val="minor"/>
      </rPr>
      <t xml:space="preserve"> 
720 MT PP produced in Ying Huoliang, Wanyuan, Dazhou, China (which is sold to Bangladesh Jute-PP Plant).
Souces of emissions: 1) Electricity Mix (assumed to be EU energy mix) and, 2) Propene, production mix, at plant from steam cracking, gaseous and, 3)Hard coal consumption mix, at consumer, technology mix. Emissions from both processes were sourced from the Life Cycle Database of the Joint Research Center (2015).
</t>
    </r>
    <r>
      <rPr>
        <u/>
        <sz val="11"/>
        <rFont val="Calibri (Body)"/>
      </rPr>
      <t>Scenario 2</t>
    </r>
    <r>
      <rPr>
        <sz val="11"/>
        <rFont val="Calibri"/>
        <family val="2"/>
        <scheme val="minor"/>
      </rPr>
      <t xml:space="preserve">: 
1) 360 MT PP produced in in Ying Huoliang, Wanyuan, Dazhou, China. 360 MT Jute Yarn produced in Bangladesh. 2) 360 MT Jute Yarn produced in Bangladesh (200 km aaway from to the Jute PP plant at Bangladesh).
Souces of emissions from PP production: 1) Electricity Mix, consumption mix, at consumer, AC, 1kV - 60kV, 2) Hard coal mix, consumption mix, at consumer, technology mix to generate water steam, 3) Light fuel oil at refinery, production mix, at refinery, from crude oil, fuel supply, 0.1 wt.% sulphur, 4) Natural Gas, consumption mix, at consumer, from onshore and offshore production incl. pipeline and LNG transport, desulphurised, 5) Propene (Propylene), production mix, at plant, from steam cracking, gaseous 
Souces of emissions from Jute Yarn Production: 1) Diesel, consumption mix, at refinery, from crude oil, 200 ppm sulphur 2) Jute Fiber (carbon sequestration not emissions) as modeled by Rahman and Bala (2009).
Time Bounderies: 
The plan is to start production at year 1 of the project and it will end at year 20. That is because the  equippment (TSE) for Jute-PP productio is new and its expected life time  is 20 years. Therefore emissions for Scenario 1 and 2 will be calculated for 20 years.
GHG Emission Calculation Reductions: 
Emssion reductions were calculated as Scenario 1 minus Scenario 2. 
</t>
    </r>
  </si>
  <si>
    <r>
      <t xml:space="preserve">Indirect emission reductions for the increased use of Jute yarn, as replacement for PP, is considered as carbon emission reductions in "agriculture, forestry and land-use".
</t>
    </r>
    <r>
      <rPr>
        <u/>
        <sz val="11"/>
        <color theme="1"/>
        <rFont val="Calibri (Body)"/>
      </rPr>
      <t xml:space="preserve">Scenario 1: Before the Project </t>
    </r>
    <r>
      <rPr>
        <sz val="11"/>
        <color theme="1"/>
        <rFont val="Calibri"/>
        <family val="2"/>
        <scheme val="minor"/>
      </rPr>
      <t xml:space="preserve">
Process and activities: Cradle to Gate production of 360 MT of Polypropylene Granulate (PP) in Ying Huoliang, Wanyuan, Dazhou, China. The process was modeled based on the input and output data from the Association of plastics Manufacturers in Europe, updated in 2006. A combination of two main techniques are used for the
production of polypropylene: Liquid pool polymerisation and Gas phase polymerisation. (http://www.afvalmanager.nl/epd2.pdf) 
</t>
    </r>
    <r>
      <rPr>
        <u/>
        <sz val="11"/>
        <color theme="1"/>
        <rFont val="Calibri (Body)"/>
      </rPr>
      <t>Scenario 2: After the Project</t>
    </r>
    <r>
      <rPr>
        <sz val="11"/>
        <color theme="1"/>
        <rFont val="Calibri"/>
        <family val="2"/>
        <scheme val="minor"/>
      </rPr>
      <t xml:space="preserve">
Process and activities: Cradle to Gate production of 360 MT of Dry Jute Yarn in Bangladesh in farms located 200 km away from Bangladesh Jute-PP factory.
Jute production systems for LCA study are addressed through four distinctive steps of (i) Sowing, (ii) Growing, (iii) Harvesting and (iv) Retting and (v) Yarning. The process segment, from (i) to (iv), is as described by Rahman and Bala (2009) in their field experiments  conducted at the Central Research Station (CRS) of Bangladesh Jute Research Institute (BJRI) in the two jute growing seasons in years 2006 and 2007. (i) Sowing of jute seed was done after the land preparation and leveling with
recommended doses of manure and fertilizers (BARC, 2005) for good crop stand. (ii) Optimum growing period for jute crop was 120 days (BJRI, 1996-1997) during which thinning, weeding, fertilization and plant protection measures were done as necessary; around 70% seedlings were thinned for well growth of the jute crop (IJSG, 2003). (iii) Harvested crop was left in the field for 3 days for natural defoliation. (iv) The whole plant was placed in the water for the (conventional) retting processes. (v) Yarning, involves processing the raw jute fiber into finished yarn, which includes activities such as selection, batching, spinning, drawing, twisting, weaving and bleaching dyeing as described by Pricewaterhouse Coopers, in the LCA of jute products (2006). Souces of information: https://www.scribd.com/document/66510732/Jute-Life-Cycle and  http://www.jute.com/documents/10194/460150/Life+Cycle+Assessment+of+Jute+Products.pdf/c442b5c5-f22e-4dfc-9434-fc14faf73fa0 
GHG emission calculation results: GHG reductions are calculated as (GHG indirect emissions from Scenario 1) - (GHG indirect emissions from Scenario 2).  Indirect emissions from the project are positive and therefore reflect emission reductions. Indirect emission reductions are mainly due to the carbon sequestration during jute cultivation clasified under "agriculture, foresty, and land use").
Methodology: To calculate GHG emissions we used OpenLCA softaware with the Life Cycle Database of the Joint Research Center (2015). The data used was mostly from European sources, with manual adjustments consider the energy sources from Bangladesh and China, only for primary energy and not for electricity. The impact assessment method was CML (baseline) v4.4, Jan 2015. 
</t>
    </r>
  </si>
  <si>
    <t>Jute Fiber</t>
  </si>
  <si>
    <t>Jute Yarn</t>
  </si>
  <si>
    <t>Polypropylene Granules (PP)</t>
  </si>
  <si>
    <r>
      <t xml:space="preserve">The net GHG emission reductions (or emissions) will be evenly distributed during the project lifecycle. 
Inputs and Outputs are presented in Annex Worksheet.
</t>
    </r>
    <r>
      <rPr>
        <u/>
        <sz val="11"/>
        <color theme="1"/>
        <rFont val="Calibri (Body)"/>
      </rPr>
      <t xml:space="preserve">Scenario 1: </t>
    </r>
    <r>
      <rPr>
        <sz val="11"/>
        <color theme="1"/>
        <rFont val="Calibri"/>
        <family val="2"/>
        <scheme val="minor"/>
      </rPr>
      <t>(2 661,982 kg CO2 eq / 1 000 kg Polypropylene Granulate (PP) in China) =  ((1 964,226 kg CO2 eq / 20,8 MJ Electricity Mix, consumption mix, at consumer, AC, 1kV - 60kV) x (20,8 MJ Electricity Mix, consumption mix, at consumer, AC, 1kV - 60kV)) + ((564,916 kg CO2 eq / 52,6 MJ Hard coal mix, consumption mix, at consumer, technology mix) x (52,6 MJ Hard coal mix, consumption mix, at consumer, technology mix)) + ((132,8385 kg CO2 eq  / 1 564,5 g Propene (Propylene), production mix, at plant, from steam cracking, gaseous) x (1 564,5 kg Propene (Propylene), production mix, at plant, from steam cracking, gaseous))
Scenario 2: (-1 278,29 kg CO2 eq / 500 kg Jute Yarn) = (((-1 279,481 kg CO2 eq / 500 kg Jute Fiber) + ((1,186 kg CO2 eq / 16 L Diesel, consumption mix, at refinery, from crude oil, 200 ppm sulphur) x ( (16 L Diesel, consumption mix, at refinery, from crude oil, 200 ppm sulphur)) x (500 kg kg Jute Fiber)) 
(1 297,195 kg CO2 eq / 500 kg Polypropylene Granulate (PP) in China) = ((982,114 kg CO2 eq / 10 400,000 MJ Electricity Mix, consumption mix, at consumer, AC, 1kV - 60kV) x (10 400,000 MJ Electricity Mix, consumption mix, at consumer, AC, 1kV - 60kV)) + ((9,612 kg CO2 eq / 895 MJ Hard coal mix, consumption mix, at consumer, technology mix) x (895 MJ Hard coal mix, consumption mix, at consumer, technology mix)) + ((159,798 kg CO2 eq / 16 916,700 MJ Light fuel oil at refinery, production mix, at refinery, from crude oil, fuel supply, 0.1 wt.% sulphur) x ( 16 916,700 MJ Light fuel oil at refinery, production mix, at refinery, from crude oil, fuel supply, 0.1 wt.% sulphur)) + ((79,252 kg CO2 eq /  8 483,500 MJ Natural Gas, consumption mix, at consumer, from onshore and offshore production incl. pipeline and LNG transport, desulphurised) x (8 483,500 MJ Natural Gas, consumption mix, at consumer, from onshore and offshore production incl. pipeline and LNG transport, desulphurised)) + ((66,419 kg CO2 eq  / 782,250 Kg Propene (Propylene), production mix, at plant, from steam cracking, gaseous) x (782,250 kg Propene (Propylene), production mix, at plant, from steam cracking, gaseous))
Data was extracted from the Life Cycle Database of the Joint Research Center (2015) available at open LCA
Investment: 
Year 1: The investment for year 1 was calculated by the sum of costs of Outputs 2.1, 3.1 and 4.1 for Milestone 1.
Year 2: The investment for year 2 was calculated by the sum of costs of Outputs 2.1, 3.1 and 4.1 for Milestone 2, 3 and the first half of Milestone 4.
Year 3: The investment for year 1 was calculated by the sum of costs of Outputs 2.1, 3.1 and 4.1 for the second half of Milestone 4 and Milestone 5.</t>
    </r>
  </si>
  <si>
    <r>
      <t xml:space="preserve">The net GHG emission reductions (or emissions) will be evenly distributed during the project lifecycle. 
Inputs and Outputs are presented in Annex Worksheet.
</t>
    </r>
    <r>
      <rPr>
        <u/>
        <sz val="11"/>
        <color theme="1"/>
        <rFont val="Calibri (Body)"/>
      </rPr>
      <t xml:space="preserve">Scenario 1: </t>
    </r>
    <r>
      <rPr>
        <sz val="11"/>
        <color theme="1"/>
        <rFont val="Calibri (Body)"/>
      </rPr>
      <t xml:space="preserve">(56,415 kg CO2 eq / 1 000 kg Polypropylene Granulate (PP) at plant) =  ((56,415 kg CO2 eq./197 143,00 L diesel) x (197 143,00 L diesel))
</t>
    </r>
    <r>
      <rPr>
        <u/>
        <sz val="11"/>
        <color theme="1"/>
        <rFont val="Calibri (Body)"/>
      </rPr>
      <t>Scenario 2:</t>
    </r>
    <r>
      <rPr>
        <sz val="11"/>
        <color theme="1"/>
        <rFont val="Calibri (Body)"/>
      </rPr>
      <t xml:space="preserve"> (452,329 kg CO2 eq / 1 000 kg Jute Polypropylene Granule (Jute-PP) at plant) = ((30,088 kg CO2 eq. / 105,1243 L diesel) x (105,1243 L diesel)) + ((399,018 kg CO2 eq. / 3 590,0 MJ Electricity Mix, consumption mix, at consumer, AC, 1kV - 60kV) x (3 590,0 MJ Electricity Mix, consumption mix, at consumer, AC, 1kV - 60kV)) + ((83,223 kg CO2 eq. / 8 300,0 MJ Natural Gas Mix, consumption mix, at consumer, technology mix) x (8 300,0 MJ Natural Gas Mix, consumption mix, at consumer, technology mix))
Data was extracted from the Life Cycle Database of the Joint Research Center (2015) available at open LCA.
Investment: 
</t>
    </r>
    <r>
      <rPr>
        <u/>
        <sz val="11"/>
        <color theme="1"/>
        <rFont val="Calibri (Body)"/>
      </rPr>
      <t xml:space="preserve">Year 1: </t>
    </r>
    <r>
      <rPr>
        <sz val="11"/>
        <color theme="1"/>
        <rFont val="Calibri (Body)"/>
      </rPr>
      <t xml:space="preserve">The investment for year 1 was calculated by the sum of costs of Outputs 2.3 and 2.6 for Milestone 1; plus the investment cost of the machine TSE (although not included into project budget since it will be bought before the start of the project) to produce 720 MT Jute PP, the total cost is 700,000 EUR for annual capacity of 1 720 MT Jute-PP.
</t>
    </r>
    <r>
      <rPr>
        <u/>
        <sz val="11"/>
        <color theme="1"/>
        <rFont val="Calibri (Body)"/>
      </rPr>
      <t>Year 2</t>
    </r>
    <r>
      <rPr>
        <sz val="11"/>
        <color theme="1"/>
        <rFont val="Calibri (Body)"/>
      </rPr>
      <t>: The investment for year 2 was calculated by the sum of costs of Outputs 2.3 and 2.6 for Milestone 2, 3 and the first half of Milestone 4.
Year 3: The investment for year 1 was calculated by the sum of costs of Outputs 2.3 and 2.6 for the second half of Milestone 4 and Milestone 5.</t>
    </r>
  </si>
  <si>
    <t>D. Comments</t>
  </si>
  <si>
    <t>2037-2038</t>
  </si>
  <si>
    <r>
      <t xml:space="preserve">No specific methodology for substituting production of virgin polypropylene (PP) pellets with Jute fiber. </t>
    </r>
    <r>
      <rPr>
        <sz val="11"/>
        <color theme="1"/>
        <rFont val="Calibri (Body)"/>
      </rPr>
      <t xml:space="preserve">A simplified Life Cycle Assessment (LCA) study has been performed to calculate greenhouse gas emissions in CO2-eq from the production and transportation of 1 ton virgin PP granulate. The main raw material input in the production process is Propylene and the main energy inputs are Electricity and Heat. The transportation happens in three parts involving road and sea transports. The datasets from ecoinvent v3 database have been used to model the life cycle inventory (please see C for the specific amounts). ILCD 2011 Midpoint+ V1.10 has been used as life cycle impact assessment method in order to calculate Global Warming Potential 100 years. </t>
    </r>
  </si>
  <si>
    <r>
      <t xml:space="preserve">Plastic pellets are sourced from </t>
    </r>
    <r>
      <rPr>
        <sz val="11"/>
        <color theme="1"/>
        <rFont val="Calibri (Body)"/>
      </rPr>
      <t>Oman</t>
    </r>
    <r>
      <rPr>
        <sz val="11"/>
        <color theme="1"/>
        <rFont val="Calibri"/>
        <family val="2"/>
        <scheme val="minor"/>
      </rPr>
      <t xml:space="preserve">. </t>
    </r>
    <r>
      <rPr>
        <sz val="11"/>
        <color theme="1"/>
        <rFont val="Calibri (Body)"/>
      </rPr>
      <t xml:space="preserve">Hence, the production of virgin PP granulate at the production facility in Oman and transportation to the plant in Bangladesh are considered in the system boundary. </t>
    </r>
    <r>
      <rPr>
        <sz val="11"/>
        <color theme="1"/>
        <rFont val="Calibri"/>
        <family val="2"/>
        <scheme val="minor"/>
      </rPr>
      <t>The JutePP pellets would be made in Bangladesh with the Jute sourced from farms in Bangladesh.</t>
    </r>
  </si>
  <si>
    <r>
      <rPr>
        <sz val="11"/>
        <color theme="1"/>
        <rFont val="Calibri (Body)"/>
      </rPr>
      <t>(1) Not clear what the actual emissions from the preparation of JutePP (from PP, Jute yarn and compatibalizer) is anticipated to be. Electricity and heat energy used for this process can be measured by the applicant during project implementation to enable the determination of whether actual project emissions would be significant</t>
    </r>
    <r>
      <rPr>
        <sz val="11"/>
        <color theme="1"/>
        <rFont val="Calibri"/>
        <family val="2"/>
        <scheme val="minor"/>
      </rPr>
      <t xml:space="preserve"> </t>
    </r>
    <r>
      <rPr>
        <sz val="11"/>
        <color theme="1"/>
        <rFont val="Calibri (Body)"/>
      </rPr>
      <t xml:space="preserve">(2) Similarly actual information on which country the project will source PP and how this will be transported from the source to the plant will also enable determination of how significant emissions from transportation of PP are in the determination of GHG emission reductions. At this stage, it is calculated as for sourced from Oman (please see A, B &amp; C for details) </t>
    </r>
    <r>
      <rPr>
        <sz val="11"/>
        <color theme="1"/>
        <rFont val="Calibri"/>
        <family val="2"/>
        <scheme val="minor"/>
      </rPr>
      <t xml:space="preserve">(3) The total NCF project cost (i.e. 525,624 Euro) should be considered as the investment for direct GHG emission reductions and broken down in the table below </t>
    </r>
    <r>
      <rPr>
        <sz val="11"/>
        <color theme="1"/>
        <rFont val="Calibri (Body)"/>
      </rPr>
      <t xml:space="preserve">(4) Actual project emissions during the project would be based on the annual quantity (t) of PP substituted when producing JutePP </t>
    </r>
    <r>
      <rPr>
        <sz val="11"/>
        <color theme="1"/>
        <rFont val="Calibri"/>
        <family val="2"/>
        <scheme val="minor"/>
      </rPr>
      <t xml:space="preserve">(5) Since the project is not targeting new production of Jute (i.e. the project only provides a new application for Jute but does not aim to establish new Jute farms) then the carbon sequestration benefits cannot be attributed to the project (since they already existed before the project). </t>
    </r>
    <r>
      <rPr>
        <sz val="11"/>
        <color theme="1"/>
        <rFont val="Calibri (Body)"/>
      </rPr>
      <t>Futhermore, monitoring/measuring carbon sequestration benefits is difficult and would not be worth the effort</t>
    </r>
    <r>
      <rPr>
        <sz val="11"/>
        <color theme="1"/>
        <rFont val="Calibri"/>
        <family val="2"/>
        <scheme val="minor"/>
      </rPr>
      <t>.</t>
    </r>
  </si>
  <si>
    <t>tons per year</t>
  </si>
  <si>
    <r>
      <rPr>
        <sz val="11"/>
        <color theme="1"/>
        <rFont val="Calibri (Body)"/>
      </rPr>
      <t>(1) Production of 1 ton PP requires 1.15 ton of Propylene, electricity consumption of  0.92 MWh, and heat consumption of 0.65 MW from Natural gas (Source: Esquire Bangladesh Ltd). 2) Transportation requires 254 tkm of road transport and 8279 tkm of sea transport from Oman to Bangladesh. 3) ecoinvent dataset on electricity, medium voltage for Oman is used. Global datasets from ecoinvent are used for all the other inputs.</t>
    </r>
    <r>
      <rPr>
        <sz val="11"/>
        <color theme="1"/>
        <rFont val="Calibri"/>
        <family val="2"/>
        <scheme val="minor"/>
      </rPr>
      <t xml:space="preserve"> (4) Using ILCD 2011 Midpoint indicator for Global Warming Potential based on the inputs, 2.5 ton CO2-eq would emit from the production and transportation of 1 ton virgin PP to Bangladesh. Moreover, emisssion reductions are based on the substitution of virgin PP with JutePP with 50% Jute i.e. each ton of PP substituted results in the reduction of </t>
    </r>
    <r>
      <rPr>
        <sz val="11"/>
        <color theme="1"/>
        <rFont val="Calibri (Body)"/>
      </rPr>
      <t>2.5 ton CO2-eq</t>
    </r>
    <r>
      <rPr>
        <sz val="11"/>
        <color theme="1"/>
        <rFont val="Calibri"/>
        <family val="2"/>
        <scheme val="minor"/>
      </rPr>
      <t xml:space="preserve"> emissions. </t>
    </r>
    <r>
      <rPr>
        <sz val="11"/>
        <color theme="1"/>
        <rFont val="Calibri (Body)"/>
      </rPr>
      <t xml:space="preserve">(5) </t>
    </r>
    <r>
      <rPr>
        <sz val="11"/>
        <color theme="1"/>
        <rFont val="Calibri"/>
        <family val="2"/>
        <scheme val="minor"/>
      </rPr>
      <t xml:space="preserve">Lifetime of the machine is assumed at 20 years. </t>
    </r>
    <r>
      <rPr>
        <sz val="11"/>
        <color theme="1"/>
        <rFont val="Calibri (Body)"/>
      </rPr>
      <t xml:space="preserve">(6) </t>
    </r>
    <r>
      <rPr>
        <sz val="11"/>
        <color theme="1"/>
        <rFont val="Calibri"/>
        <family val="2"/>
        <scheme val="minor"/>
      </rPr>
      <t xml:space="preserve">From March 2022 the JutePP machine is planned to be running at 1800 MT of JutePP per year  i.e. the full production capacity of the JutePP machine. With this project, we forecast to secure more customers which will eventually let us to use the full capacity of the machine. </t>
    </r>
  </si>
  <si>
    <t>JutePP annual production in 2022</t>
  </si>
  <si>
    <t>JutePP annual production in 2023 and forward</t>
  </si>
  <si>
    <t>M1</t>
  </si>
  <si>
    <t>M2</t>
  </si>
  <si>
    <t>M3</t>
  </si>
  <si>
    <t>M4-M5</t>
  </si>
  <si>
    <t>Actual Expenditure</t>
  </si>
  <si>
    <t>April 2020 - Oct 2021</t>
  </si>
  <si>
    <t>October 2018 - May - 2019</t>
  </si>
  <si>
    <t>June 2019 - Sept 2019</t>
  </si>
  <si>
    <t>Oct 2019 - Mar- 2020</t>
  </si>
  <si>
    <t>TOTAL</t>
  </si>
  <si>
    <t>Months per milestone</t>
  </si>
  <si>
    <t>Dates per milestone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</si>
</sst>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quot;€&quot;;[Red]\-#,##0.00\ &quot;€&quot;"/>
    <numFmt numFmtId="165" formatCode="_-* #,##0.00\ _€_-;\-* #,##0.00\ _€_-;_-* &quot;-&quot;??\ _€_-;_-@_-"/>
    <numFmt numFmtId="166" formatCode="_-* #,##0.0\ _€_-;\-* #,##0.0\ _€_-;_-* &quot;-&quot;??\ _€_-;_-@_-"/>
    <numFmt numFmtId="167" formatCode="_-* #,##0.00\ _k_r_-;\-* #,##0.00\ _k_r_-;_-* &quot;-&quot;??\ _k_r_-;_-@_-"/>
    <numFmt numFmtId="168" formatCode="_-[$€-2]\ * #,##0.00_-;\-[$€-2]\ * #,##0.00_-;_-[$€-2]\ * &quot;-&quot;??_-;_-@_-"/>
  </numFmts>
  <fonts count="28">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i/>
      <sz val="11"/>
      <color theme="1"/>
      <name val="Calibri"/>
      <family val="2"/>
      <scheme val="minor"/>
    </font>
    <font>
      <b/>
      <i/>
      <sz val="11"/>
      <color theme="1"/>
      <name val="Calibri"/>
      <family val="2"/>
      <scheme val="minor"/>
    </font>
    <font>
      <i/>
      <sz val="11"/>
      <color rgb="FFFF0000"/>
      <name val="Calibri"/>
      <family val="2"/>
      <scheme val="minor"/>
    </font>
    <font>
      <sz val="10"/>
      <color theme="1"/>
      <name val="Calibri"/>
      <family val="2"/>
      <scheme val="minor"/>
    </font>
    <font>
      <sz val="9"/>
      <color indexed="81"/>
      <name val="Tahoma"/>
      <family val="2"/>
    </font>
    <font>
      <sz val="11"/>
      <name val="Calibri"/>
      <family val="2"/>
      <scheme val="minor"/>
    </font>
    <font>
      <i/>
      <sz val="10"/>
      <color theme="1"/>
      <name val="Calibri"/>
      <family val="2"/>
      <scheme val="minor"/>
    </font>
    <font>
      <sz val="16"/>
      <color theme="1"/>
      <name val="Calibri"/>
      <family val="2"/>
      <scheme val="minor"/>
    </font>
    <font>
      <u/>
      <sz val="11"/>
      <color theme="10"/>
      <name val="Calibri"/>
      <family val="2"/>
      <scheme val="minor"/>
    </font>
    <font>
      <b/>
      <i/>
      <u/>
      <sz val="14"/>
      <color theme="10"/>
      <name val="Calibri"/>
      <family val="2"/>
      <scheme val="minor"/>
    </font>
    <font>
      <sz val="11"/>
      <color rgb="FFFF0000"/>
      <name val="Calibri"/>
      <family val="2"/>
      <scheme val="minor"/>
    </font>
    <font>
      <b/>
      <vertAlign val="subscript"/>
      <sz val="11"/>
      <color theme="1"/>
      <name val="Calibri"/>
      <family val="2"/>
      <scheme val="minor"/>
    </font>
    <font>
      <u/>
      <sz val="11"/>
      <name val="Calibri (Body)"/>
    </font>
    <font>
      <u/>
      <sz val="11"/>
      <color theme="1"/>
      <name val="Calibri (Body)"/>
    </font>
    <font>
      <sz val="11"/>
      <color theme="1"/>
      <name val="Calibri (Body)"/>
    </font>
    <font>
      <sz val="9"/>
      <color rgb="FF000000"/>
      <name val="Tahoma"/>
      <family val="2"/>
    </font>
    <font>
      <sz val="10"/>
      <color rgb="FF000000"/>
      <name val="Tahoma"/>
      <family val="2"/>
    </font>
    <font>
      <b/>
      <sz val="10"/>
      <color rgb="FF000000"/>
      <name val="Tahoma"/>
      <family val="2"/>
    </font>
    <font>
      <b/>
      <sz val="5"/>
      <color rgb="FF000000"/>
      <name val="Tahoma"/>
      <family val="2"/>
    </font>
    <font>
      <sz val="5"/>
      <color rgb="FF000000"/>
      <name val="Tahoma"/>
      <family val="2"/>
    </font>
    <font>
      <sz val="10.5"/>
      <color rgb="FF000000"/>
      <name val="Calibri"/>
      <family val="2"/>
      <scheme val="minor"/>
    </font>
    <font>
      <sz val="5"/>
      <color rgb="FF000000"/>
      <name val="Calibri"/>
      <family val="2"/>
      <scheme val="minor"/>
    </font>
  </fonts>
  <fills count="5">
    <fill>
      <patternFill patternType="none"/>
    </fill>
    <fill>
      <patternFill patternType="gray125"/>
    </fill>
    <fill>
      <patternFill patternType="solid">
        <fgColor theme="6" tint="0.59999389629810485"/>
        <bgColor indexed="64"/>
      </patternFill>
    </fill>
    <fill>
      <patternFill patternType="solid">
        <fgColor rgb="FFFFFF99"/>
        <bgColor indexed="64"/>
      </patternFill>
    </fill>
    <fill>
      <patternFill patternType="solid">
        <fgColor theme="4"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s>
  <cellStyleXfs count="4">
    <xf numFmtId="0" fontId="0" fillId="0" borderId="0"/>
    <xf numFmtId="9" fontId="1" fillId="0" borderId="0" applyFont="0" applyFill="0" applyBorder="0" applyAlignment="0" applyProtection="0"/>
    <xf numFmtId="0" fontId="14" fillId="0" borderId="0" applyNumberFormat="0" applyFill="0" applyBorder="0" applyAlignment="0" applyProtection="0"/>
    <xf numFmtId="165" fontId="1" fillId="0" borderId="0" applyFont="0" applyFill="0" applyBorder="0" applyAlignment="0" applyProtection="0"/>
  </cellStyleXfs>
  <cellXfs count="67">
    <xf numFmtId="0" fontId="0" fillId="0" borderId="0" xfId="0"/>
    <xf numFmtId="0" fontId="3" fillId="0" borderId="0" xfId="0" applyFont="1"/>
    <xf numFmtId="0" fontId="2" fillId="0" borderId="0" xfId="0" applyFont="1"/>
    <xf numFmtId="0" fontId="4" fillId="0" borderId="0" xfId="0" applyFont="1"/>
    <xf numFmtId="0" fontId="0" fillId="2" borderId="0" xfId="0" applyFill="1"/>
    <xf numFmtId="0" fontId="5" fillId="2" borderId="0" xfId="0" applyFont="1" applyFill="1"/>
    <xf numFmtId="0" fontId="0" fillId="2" borderId="0" xfId="0" applyFill="1" applyAlignment="1">
      <alignment vertical="top"/>
    </xf>
    <xf numFmtId="0" fontId="0" fillId="2" borderId="0" xfId="0" applyFill="1" applyAlignment="1" applyProtection="1">
      <alignment vertical="top" wrapText="1"/>
      <protection locked="0"/>
    </xf>
    <xf numFmtId="0" fontId="3" fillId="0" borderId="0" xfId="0" applyFont="1" applyAlignment="1">
      <alignment vertical="top"/>
    </xf>
    <xf numFmtId="0" fontId="0" fillId="0" borderId="0" xfId="0" applyAlignment="1">
      <alignment vertical="top"/>
    </xf>
    <xf numFmtId="0" fontId="2" fillId="2" borderId="0" xfId="0" applyFont="1" applyFill="1"/>
    <xf numFmtId="0" fontId="0" fillId="3" borderId="0" xfId="0" applyFill="1" applyAlignment="1">
      <alignment vertical="top"/>
    </xf>
    <xf numFmtId="0" fontId="0" fillId="3" borderId="0" xfId="0" applyFill="1"/>
    <xf numFmtId="0" fontId="2" fillId="3" borderId="0" xfId="0" applyFont="1" applyFill="1" applyAlignment="1">
      <alignment horizontal="right" vertical="top"/>
    </xf>
    <xf numFmtId="0" fontId="2" fillId="3" borderId="0" xfId="0" applyFont="1" applyFill="1" applyAlignment="1">
      <alignment horizontal="right"/>
    </xf>
    <xf numFmtId="0" fontId="5" fillId="0" borderId="0" xfId="0" applyFont="1"/>
    <xf numFmtId="0" fontId="9" fillId="0" borderId="0" xfId="0" applyFont="1"/>
    <xf numFmtId="0" fontId="0" fillId="4" borderId="0" xfId="0" applyFill="1"/>
    <xf numFmtId="0" fontId="4" fillId="4" borderId="0" xfId="0" applyFont="1" applyFill="1"/>
    <xf numFmtId="0" fontId="2" fillId="4" borderId="0" xfId="0" applyFont="1" applyFill="1" applyAlignment="1">
      <alignment horizontal="center" wrapText="1"/>
    </xf>
    <xf numFmtId="0" fontId="2" fillId="4" borderId="0" xfId="0" applyFont="1" applyFill="1" applyAlignment="1">
      <alignment wrapText="1"/>
    </xf>
    <xf numFmtId="0" fontId="2" fillId="4" borderId="0" xfId="0" applyFont="1" applyFill="1" applyAlignment="1">
      <alignment horizontal="left" vertical="top" wrapText="1"/>
    </xf>
    <xf numFmtId="0" fontId="0" fillId="4" borderId="1" xfId="0" applyFill="1" applyBorder="1" applyAlignment="1">
      <alignment horizontal="center" wrapText="1"/>
    </xf>
    <xf numFmtId="0" fontId="0" fillId="4" borderId="1" xfId="0" applyFill="1" applyBorder="1" applyAlignment="1">
      <alignment wrapText="1"/>
    </xf>
    <xf numFmtId="0" fontId="0" fillId="4" borderId="0" xfId="0" applyFill="1" applyAlignment="1">
      <alignment wrapText="1"/>
    </xf>
    <xf numFmtId="0" fontId="0" fillId="4" borderId="1" xfId="0" applyFill="1" applyBorder="1" applyAlignment="1">
      <alignment horizontal="right"/>
    </xf>
    <xf numFmtId="0" fontId="2" fillId="4" borderId="0" xfId="0" applyFont="1" applyFill="1"/>
    <xf numFmtId="9" fontId="0" fillId="4" borderId="0" xfId="0" applyNumberFormat="1" applyFill="1"/>
    <xf numFmtId="9" fontId="0" fillId="4" borderId="0" xfId="0" applyNumberFormat="1" applyFill="1" applyAlignment="1">
      <alignment horizontal="right"/>
    </xf>
    <xf numFmtId="0" fontId="0" fillId="0" borderId="0" xfId="0" applyAlignment="1">
      <alignment wrapText="1"/>
    </xf>
    <xf numFmtId="0" fontId="0" fillId="0" borderId="0" xfId="0" applyAlignment="1">
      <alignment vertical="top" wrapText="1"/>
    </xf>
    <xf numFmtId="164" fontId="0" fillId="4" borderId="0" xfId="0" applyNumberFormat="1" applyFill="1" applyAlignment="1">
      <alignment horizontal="right"/>
    </xf>
    <xf numFmtId="0" fontId="2"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lignment vertical="top" wrapText="1"/>
    </xf>
    <xf numFmtId="164" fontId="0" fillId="4" borderId="0" xfId="0" applyNumberFormat="1" applyFill="1"/>
    <xf numFmtId="0" fontId="12" fillId="0" borderId="0" xfId="0" applyFont="1" applyAlignment="1">
      <alignment vertical="top" wrapText="1"/>
    </xf>
    <xf numFmtId="0" fontId="13" fillId="0" borderId="2" xfId="0" applyFont="1" applyBorder="1" applyAlignment="1">
      <alignment vertical="top"/>
    </xf>
    <xf numFmtId="0" fontId="0" fillId="3" borderId="0" xfId="0" applyFill="1" applyAlignment="1">
      <alignment wrapText="1"/>
    </xf>
    <xf numFmtId="9" fontId="0" fillId="4" borderId="0" xfId="1" applyFont="1" applyFill="1"/>
    <xf numFmtId="0" fontId="16" fillId="0" borderId="0" xfId="0" applyFont="1"/>
    <xf numFmtId="0" fontId="0" fillId="0" borderId="0" xfId="0" applyAlignment="1">
      <alignment horizontal="left" vertical="top" wrapText="1"/>
    </xf>
    <xf numFmtId="165" fontId="0" fillId="0" borderId="1" xfId="3" applyFont="1" applyFill="1" applyBorder="1" applyAlignment="1" applyProtection="1">
      <alignment wrapText="1"/>
      <protection locked="0"/>
    </xf>
    <xf numFmtId="165" fontId="2" fillId="4" borderId="1" xfId="3" applyFont="1" applyFill="1" applyBorder="1" applyAlignment="1">
      <alignment horizontal="right"/>
    </xf>
    <xf numFmtId="165" fontId="2" fillId="4" borderId="1" xfId="3" applyFont="1" applyFill="1" applyBorder="1" applyAlignment="1">
      <alignment wrapText="1"/>
    </xf>
    <xf numFmtId="165" fontId="0" fillId="4" borderId="1" xfId="3" applyFont="1" applyFill="1" applyBorder="1" applyAlignment="1">
      <alignment wrapText="1"/>
    </xf>
    <xf numFmtId="0" fontId="0" fillId="0" borderId="3" xfId="0" applyBorder="1"/>
    <xf numFmtId="0" fontId="0" fillId="0" borderId="2" xfId="0" applyBorder="1"/>
    <xf numFmtId="0" fontId="0" fillId="0" borderId="4" xfId="0" applyBorder="1"/>
    <xf numFmtId="0" fontId="0" fillId="0" borderId="0" xfId="0" applyProtection="1">
      <protection locked="0"/>
    </xf>
    <xf numFmtId="0" fontId="2" fillId="2" borderId="0" xfId="0" applyFont="1" applyFill="1" applyAlignment="1">
      <alignment vertical="top"/>
    </xf>
    <xf numFmtId="166" fontId="2" fillId="0" borderId="1" xfId="3" applyNumberFormat="1" applyFont="1" applyFill="1" applyBorder="1" applyAlignment="1">
      <alignment horizontal="right"/>
    </xf>
    <xf numFmtId="9" fontId="1" fillId="4" borderId="0" xfId="0" applyNumberFormat="1" applyFont="1" applyFill="1"/>
    <xf numFmtId="0" fontId="1" fillId="4" borderId="0" xfId="0" applyFont="1" applyFill="1"/>
    <xf numFmtId="166" fontId="0" fillId="0" borderId="1" xfId="3" applyNumberFormat="1" applyFont="1" applyFill="1" applyBorder="1" applyAlignment="1" applyProtection="1">
      <alignment wrapText="1"/>
      <protection locked="0"/>
    </xf>
    <xf numFmtId="166" fontId="1" fillId="0" borderId="1" xfId="3" applyNumberFormat="1" applyFont="1" applyFill="1" applyBorder="1" applyAlignment="1" applyProtection="1">
      <alignment wrapText="1"/>
      <protection locked="0"/>
    </xf>
    <xf numFmtId="167" fontId="0" fillId="0" borderId="0" xfId="0" applyNumberFormat="1"/>
    <xf numFmtId="168" fontId="0" fillId="0" borderId="0" xfId="0" applyNumberFormat="1"/>
    <xf numFmtId="168" fontId="2" fillId="0" borderId="0" xfId="0" applyNumberFormat="1" applyFont="1"/>
    <xf numFmtId="168" fontId="1" fillId="0" borderId="1" xfId="3" applyNumberFormat="1" applyFont="1" applyFill="1" applyBorder="1" applyAlignment="1" applyProtection="1">
      <alignment wrapText="1"/>
      <protection locked="0"/>
    </xf>
    <xf numFmtId="168" fontId="0" fillId="0" borderId="1" xfId="0" applyNumberFormat="1" applyBorder="1" applyAlignment="1">
      <alignment wrapText="1"/>
    </xf>
    <xf numFmtId="0" fontId="2" fillId="4" borderId="0" xfId="0" applyFont="1" applyFill="1" applyAlignment="1">
      <alignment horizontal="right" wrapText="1"/>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11" fillId="0" borderId="0" xfId="0" applyFont="1" applyAlignment="1" applyProtection="1">
      <alignment horizontal="left" vertical="top" wrapText="1"/>
      <protection locked="0"/>
    </xf>
    <xf numFmtId="0" fontId="15" fillId="0" borderId="0" xfId="2" applyFont="1" applyAlignment="1">
      <alignment horizontal="right" vertical="top"/>
    </xf>
    <xf numFmtId="0" fontId="0" fillId="0" borderId="0" xfId="0" applyAlignment="1" applyProtection="1">
      <alignment horizontal="left" wrapText="1"/>
      <protection locked="0"/>
    </xf>
  </cellXfs>
  <cellStyles count="4">
    <cellStyle name="Hipervínculo" xfId="2" builtinId="8"/>
    <cellStyle name="Millares" xfId="3" builtinId="3"/>
    <cellStyle name="Normal" xfId="0" builtinId="0"/>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4</xdr:row>
      <xdr:rowOff>0</xdr:rowOff>
    </xdr:from>
    <xdr:to>
      <xdr:col>8</xdr:col>
      <xdr:colOff>190828</xdr:colOff>
      <xdr:row>32</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25400" y="838200"/>
          <a:ext cx="7912428" cy="5334000"/>
        </a:xfrm>
        <a:prstGeom prst="rect">
          <a:avLst/>
        </a:prstGeom>
      </xdr:spPr>
    </xdr:pic>
    <xdr:clientData/>
  </xdr:twoCellAnchor>
  <xdr:twoCellAnchor editAs="oneCell">
    <xdr:from>
      <xdr:col>0</xdr:col>
      <xdr:colOff>97692</xdr:colOff>
      <xdr:row>37</xdr:row>
      <xdr:rowOff>25400</xdr:rowOff>
    </xdr:from>
    <xdr:to>
      <xdr:col>8</xdr:col>
      <xdr:colOff>165100</xdr:colOff>
      <xdr:row>65</xdr:row>
      <xdr:rowOff>38100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97692" y="6959600"/>
          <a:ext cx="7814408" cy="5346700"/>
        </a:xfrm>
        <a:prstGeom prst="rect">
          <a:avLst/>
        </a:prstGeom>
      </xdr:spPr>
    </xdr:pic>
    <xdr:clientData/>
  </xdr:twoCellAnchor>
  <xdr:twoCellAnchor editAs="oneCell">
    <xdr:from>
      <xdr:col>12</xdr:col>
      <xdr:colOff>38100</xdr:colOff>
      <xdr:row>3</xdr:row>
      <xdr:rowOff>79534</xdr:rowOff>
    </xdr:from>
    <xdr:to>
      <xdr:col>22</xdr:col>
      <xdr:colOff>76200</xdr:colOff>
      <xdr:row>32</xdr:row>
      <xdr:rowOff>114299</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a:stretch>
          <a:fillRect/>
        </a:stretch>
      </xdr:blipFill>
      <xdr:spPr>
        <a:xfrm>
          <a:off x="9118600" y="727234"/>
          <a:ext cx="8293100" cy="5559265"/>
        </a:xfrm>
        <a:prstGeom prst="rect">
          <a:avLst/>
        </a:prstGeom>
      </xdr:spPr>
    </xdr:pic>
    <xdr:clientData/>
  </xdr:twoCellAnchor>
  <xdr:twoCellAnchor editAs="oneCell">
    <xdr:from>
      <xdr:col>11</xdr:col>
      <xdr:colOff>762000</xdr:colOff>
      <xdr:row>37</xdr:row>
      <xdr:rowOff>95250</xdr:rowOff>
    </xdr:from>
    <xdr:to>
      <xdr:col>21</xdr:col>
      <xdr:colOff>228600</xdr:colOff>
      <xdr:row>73</xdr:row>
      <xdr:rowOff>107950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4"/>
        <a:stretch>
          <a:fillRect/>
        </a:stretch>
      </xdr:blipFill>
      <xdr:spPr>
        <a:xfrm>
          <a:off x="9017000" y="7207250"/>
          <a:ext cx="7721600" cy="6870700"/>
        </a:xfrm>
        <a:prstGeom prst="rect">
          <a:avLst/>
        </a:prstGeom>
      </xdr:spPr>
    </xdr:pic>
    <xdr:clientData/>
  </xdr:twoCellAnchor>
  <xdr:twoCellAnchor editAs="oneCell">
    <xdr:from>
      <xdr:col>22</xdr:col>
      <xdr:colOff>222250</xdr:colOff>
      <xdr:row>37</xdr:row>
      <xdr:rowOff>63500</xdr:rowOff>
    </xdr:from>
    <xdr:to>
      <xdr:col>31</xdr:col>
      <xdr:colOff>438150</xdr:colOff>
      <xdr:row>73</xdr:row>
      <xdr:rowOff>152400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a:stretch>
          <a:fillRect/>
        </a:stretch>
      </xdr:blipFill>
      <xdr:spPr>
        <a:xfrm>
          <a:off x="17557750" y="7175500"/>
          <a:ext cx="7645400" cy="6946900"/>
        </a:xfrm>
        <a:prstGeom prst="rect">
          <a:avLst/>
        </a:prstGeom>
      </xdr:spPr>
    </xdr:pic>
    <xdr:clientData/>
  </xdr:twoCellAnchor>
  <xdr:twoCellAnchor editAs="oneCell">
    <xdr:from>
      <xdr:col>12</xdr:col>
      <xdr:colOff>63500</xdr:colOff>
      <xdr:row>76</xdr:row>
      <xdr:rowOff>127000</xdr:rowOff>
    </xdr:from>
    <xdr:to>
      <xdr:col>23</xdr:col>
      <xdr:colOff>495300</xdr:colOff>
      <xdr:row>113</xdr:row>
      <xdr:rowOff>165100</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6"/>
        <a:stretch>
          <a:fillRect/>
        </a:stretch>
      </xdr:blipFill>
      <xdr:spPr>
        <a:xfrm>
          <a:off x="9144000" y="14668500"/>
          <a:ext cx="9512300" cy="7086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daniellamendoza/Library/CloudStorage/GoogleDrive-daniella.mendoza@inclusivebusiness.se/Unidades%20compartidas/Inclusive%20Business%20Partners/Inclusive%20Business/Active%20Projects/JutePP/NCF/Reporting/Milestone%20Reports%20-%20shared%20folder/Planning/NCF%20budget%20cal_IBS%202020.12.17.xlsx" TargetMode="External"/><Relationship Id="rId2" Type="http://schemas.microsoft.com/office/2019/04/relationships/externalLinkLongPath" Target="/Users/daniellamendoza/Library/CloudStorage/GoogleDrive-daniella.mendoza@inclusivebusiness.se/Unidades%20compartidas/Inclusive%20Business%20Partners/Inclusive%20Business/Active%20Projects/JutePP/NCF/Reporting/Milestone%20Reports%20-%20shared%20folder/Planning/NCF%20budget%20cal_IBS%202020.12.17.xlsx?1487469C" TargetMode="External"/><Relationship Id="rId1" Type="http://schemas.openxmlformats.org/officeDocument/2006/relationships/externalLinkPath" Target="file:///1487469C/NCF%20budget%20cal_IBS%202020.12.17.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Users/daniellamendoza/Library/CloudStorage/GoogleDrive-daniella.mendoza@inclusivebusiness.se/Unidades%20compartidas/Inclusive%20Business%20Partners/Inclusive%20Business/Active%20Projects/JutePP/NCF/Reporting/Completion%20Report/Finacial%20Report_Juteborg_M4-M5%20progress%20reportV1.91-no6%2004032024.xlsx" TargetMode="External"/><Relationship Id="rId2" Type="http://schemas.microsoft.com/office/2019/04/relationships/externalLinkLongPath" Target="/Users/daniellamendoza/Library/CloudStorage/GoogleDrive-daniella.mendoza@inclusivebusiness.se/Unidades%20compartidas/Inclusive%20Business%20Partners/Inclusive%20Business/Active%20Projects/JutePP/NCF/Reporting/Completion%20Report/Finacial%20Report_Juteborg_M4-M5%20progress%20reportV1.91-no6%2004032024.xlsx?49F36D45" TargetMode="External"/><Relationship Id="rId1" Type="http://schemas.openxmlformats.org/officeDocument/2006/relationships/externalLinkPath" Target="file:///49F36D45/Finacial%20Report_Juteborg_M4-M5%20progress%20reportV1.91-no6%200403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NCF budget vs expenditure"/>
      <sheetName val="Actual costs"/>
    </sheetNames>
    <sheetDataSet>
      <sheetData sheetId="0">
        <row r="90">
          <cell r="I90">
            <v>53886.523374547731</v>
          </cell>
          <cell r="L90">
            <v>64056.631915213853</v>
          </cell>
          <cell r="O90">
            <v>51489.122639425943</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Expenditure summary"/>
      <sheetName val="Impl. expenditures"/>
      <sheetName val="Impl. expenditures (check)"/>
      <sheetName val="Adm. expenditures"/>
      <sheetName val="Adm. expenditures (check)"/>
      <sheetName val="Breakdown"/>
      <sheetName val="Invoices"/>
      <sheetName val="Timesheet summaries"/>
      <sheetName val="Sources of funding"/>
      <sheetName val="IBS"/>
      <sheetName val="RJIL"/>
      <sheetName val="JB"/>
      <sheetName val="JuteLab"/>
    </sheetNames>
    <sheetDataSet>
      <sheetData sheetId="0">
        <row r="23">
          <cell r="N23">
            <v>356191.34972608951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60"/>
  <sheetViews>
    <sheetView showGridLines="0" tabSelected="1" zoomScale="116" zoomScaleNormal="130" zoomScalePageLayoutView="120" workbookViewId="0">
      <selection activeCell="F31" sqref="F31"/>
    </sheetView>
  </sheetViews>
  <sheetFormatPr baseColWidth="10" defaultColWidth="10.6640625" defaultRowHeight="15"/>
  <cols>
    <col min="1" max="1" width="8.83203125" customWidth="1"/>
    <col min="2" max="2" width="16.6640625" style="9" customWidth="1"/>
    <col min="3" max="3" width="12.6640625" customWidth="1"/>
    <col min="4" max="4" width="14.33203125" customWidth="1"/>
    <col min="5" max="5" width="16.83203125" customWidth="1"/>
    <col min="6" max="7" width="14.33203125" customWidth="1"/>
    <col min="8" max="8" width="12.6640625" customWidth="1"/>
    <col min="9" max="9" width="8.83203125" customWidth="1"/>
    <col min="10" max="10" width="6.33203125" customWidth="1"/>
    <col min="11" max="11" width="2.83203125" customWidth="1"/>
    <col min="12" max="12" width="8.33203125" customWidth="1"/>
    <col min="13" max="13" width="17" customWidth="1"/>
    <col min="14" max="14" width="12.6640625" customWidth="1"/>
    <col min="15" max="15" width="14.33203125" customWidth="1"/>
    <col min="16" max="16" width="20.83203125" bestFit="1" customWidth="1"/>
    <col min="17" max="17" width="14.33203125" customWidth="1"/>
    <col min="18" max="18" width="20.1640625" customWidth="1"/>
    <col min="19" max="19" width="12.6640625" customWidth="1"/>
    <col min="20" max="20" width="17.83203125" customWidth="1"/>
    <col min="21" max="21" width="6.83203125" customWidth="1"/>
    <col min="22" max="25" width="12.6640625" customWidth="1"/>
  </cols>
  <sheetData>
    <row r="1" spans="1:25">
      <c r="A1" s="40"/>
    </row>
    <row r="2" spans="1:25" ht="21" customHeight="1">
      <c r="A2" s="8" t="s">
        <v>9</v>
      </c>
      <c r="E2" s="2"/>
      <c r="I2" s="65" t="str">
        <f>HYPERLINK("#Instructions!A2","Instructions")</f>
        <v>Instructions</v>
      </c>
      <c r="J2" s="65"/>
      <c r="M2" s="36"/>
      <c r="N2" s="36"/>
      <c r="O2" s="36"/>
      <c r="P2" s="36"/>
      <c r="Q2" s="36"/>
      <c r="R2" s="36"/>
      <c r="S2" s="36"/>
      <c r="T2" s="36"/>
      <c r="U2" s="36"/>
    </row>
    <row r="3" spans="1:25" ht="13.25" customHeight="1">
      <c r="L3" s="36"/>
      <c r="M3" s="36"/>
      <c r="N3" s="36"/>
      <c r="O3" s="36"/>
      <c r="P3" s="36"/>
      <c r="Q3" s="36"/>
      <c r="R3" s="36"/>
      <c r="S3" s="36"/>
      <c r="T3" s="36"/>
      <c r="U3" s="36"/>
    </row>
    <row r="4" spans="1:25" ht="14.5" customHeight="1">
      <c r="A4" s="12"/>
      <c r="B4" s="11"/>
      <c r="C4" s="12"/>
      <c r="D4" s="12"/>
      <c r="E4" s="12"/>
      <c r="F4" s="12"/>
      <c r="G4" s="12"/>
      <c r="H4" s="12"/>
      <c r="I4" s="12"/>
      <c r="J4" s="12"/>
      <c r="L4" s="36"/>
      <c r="M4" s="36"/>
      <c r="N4" s="36"/>
      <c r="O4" s="36"/>
      <c r="P4" s="36"/>
      <c r="Q4" s="36"/>
      <c r="R4" s="36"/>
      <c r="S4" s="36"/>
      <c r="T4" s="36"/>
      <c r="U4" s="36"/>
    </row>
    <row r="5" spans="1:25">
      <c r="A5" s="12"/>
      <c r="B5" s="14" t="s">
        <v>0</v>
      </c>
      <c r="C5" s="66" t="s">
        <v>28</v>
      </c>
      <c r="D5" s="66"/>
      <c r="E5" s="66"/>
      <c r="F5" s="66"/>
      <c r="G5" s="66"/>
      <c r="H5" s="66"/>
      <c r="I5" s="66"/>
      <c r="J5" s="12"/>
      <c r="L5" s="36"/>
      <c r="M5" s="36"/>
      <c r="N5" s="36"/>
      <c r="O5" s="36"/>
      <c r="P5" s="36"/>
      <c r="Q5" s="36"/>
      <c r="R5" s="36"/>
      <c r="S5" s="36"/>
      <c r="T5" s="36"/>
      <c r="U5" s="36"/>
    </row>
    <row r="6" spans="1:25">
      <c r="A6" s="12"/>
      <c r="B6" s="14"/>
      <c r="C6" s="12"/>
      <c r="D6" s="12"/>
      <c r="E6" s="12"/>
      <c r="F6" s="12"/>
      <c r="G6" s="12"/>
      <c r="H6" s="12"/>
      <c r="I6" s="12"/>
      <c r="J6" s="12"/>
      <c r="L6" s="36"/>
      <c r="M6" s="36"/>
      <c r="N6" s="36"/>
      <c r="O6" s="36"/>
      <c r="P6" s="36"/>
      <c r="Q6" s="36"/>
      <c r="R6" s="36"/>
      <c r="S6" s="36"/>
      <c r="T6" s="36"/>
      <c r="U6" s="36"/>
    </row>
    <row r="7" spans="1:25">
      <c r="A7" s="12"/>
      <c r="B7" s="14" t="s">
        <v>1</v>
      </c>
      <c r="C7" s="66" t="s">
        <v>29</v>
      </c>
      <c r="D7" s="66"/>
      <c r="E7" s="66"/>
      <c r="F7" s="66"/>
      <c r="G7" s="66"/>
      <c r="H7" s="66"/>
      <c r="I7" s="66"/>
      <c r="J7" s="12"/>
      <c r="L7" s="36"/>
      <c r="M7" s="36"/>
      <c r="N7" s="36"/>
      <c r="O7" s="36"/>
      <c r="P7" s="36"/>
      <c r="Q7" s="36"/>
      <c r="R7" s="36"/>
      <c r="S7" s="36"/>
      <c r="T7" s="36"/>
      <c r="U7" s="36"/>
    </row>
    <row r="8" spans="1:25" ht="13.25" customHeight="1">
      <c r="A8" s="12"/>
      <c r="B8" s="13"/>
      <c r="C8" s="12"/>
      <c r="D8" s="12"/>
      <c r="E8" s="12"/>
      <c r="F8" s="12"/>
      <c r="G8" s="12"/>
      <c r="H8" s="12"/>
      <c r="I8" s="12"/>
      <c r="J8" s="12"/>
      <c r="L8" s="36"/>
      <c r="M8" s="36"/>
      <c r="N8" s="36"/>
      <c r="O8" s="36"/>
      <c r="P8" s="36"/>
      <c r="Q8" s="36"/>
      <c r="R8" s="36"/>
      <c r="S8" s="36"/>
      <c r="T8" s="36"/>
      <c r="U8" s="36"/>
    </row>
    <row r="9" spans="1:25" ht="13.25" customHeight="1">
      <c r="L9" s="36"/>
      <c r="M9" s="36"/>
      <c r="N9" s="36"/>
      <c r="O9" s="36"/>
      <c r="P9" s="36"/>
      <c r="Q9" s="36"/>
      <c r="R9" s="36"/>
      <c r="S9" s="36"/>
      <c r="T9" s="36"/>
      <c r="U9" s="36"/>
    </row>
    <row r="10" spans="1:25" s="1" customFormat="1" ht="21">
      <c r="A10" s="1" t="s">
        <v>10</v>
      </c>
      <c r="B10" s="8"/>
      <c r="L10" s="1" t="s">
        <v>11</v>
      </c>
    </row>
    <row r="11" spans="1:25" s="1" customFormat="1" ht="63" customHeight="1">
      <c r="A11" s="63" t="s">
        <v>21</v>
      </c>
      <c r="B11" s="63"/>
      <c r="C11" s="63"/>
      <c r="D11" s="63"/>
      <c r="E11" s="63"/>
      <c r="F11" s="63"/>
      <c r="G11" s="63"/>
      <c r="H11" s="63"/>
      <c r="I11" s="63"/>
      <c r="J11" s="63"/>
      <c r="K11" s="30"/>
      <c r="L11" s="63" t="s">
        <v>27</v>
      </c>
      <c r="M11" s="63"/>
      <c r="N11" s="63"/>
      <c r="O11" s="63"/>
      <c r="P11" s="63"/>
      <c r="Q11" s="63"/>
      <c r="R11" s="63"/>
      <c r="S11" s="63"/>
      <c r="T11" s="63"/>
      <c r="U11" s="63"/>
    </row>
    <row r="12" spans="1:25" s="1" customFormat="1" ht="21">
      <c r="A12" s="15" t="s">
        <v>19</v>
      </c>
      <c r="B12" s="41"/>
      <c r="C12" s="41"/>
      <c r="D12" s="41"/>
      <c r="E12" s="41"/>
      <c r="F12" s="41"/>
      <c r="G12" s="41"/>
      <c r="H12" s="41"/>
      <c r="I12" s="41"/>
      <c r="J12" s="41"/>
      <c r="K12" s="30"/>
      <c r="L12" s="15" t="s">
        <v>20</v>
      </c>
      <c r="M12" s="41"/>
      <c r="N12" s="41"/>
      <c r="O12" s="41"/>
      <c r="P12" s="41"/>
      <c r="Q12" s="41"/>
      <c r="R12" s="41"/>
      <c r="S12" s="41"/>
      <c r="T12" s="41"/>
      <c r="U12" s="41"/>
    </row>
    <row r="13" spans="1:25" ht="16">
      <c r="A13" s="4"/>
      <c r="B13" s="6"/>
      <c r="C13" s="5"/>
      <c r="D13" s="4"/>
      <c r="E13" s="10"/>
      <c r="F13" s="4"/>
      <c r="G13" s="4"/>
      <c r="H13" s="4"/>
      <c r="I13" s="4"/>
      <c r="J13" s="4"/>
      <c r="L13" s="4"/>
      <c r="M13" s="6"/>
      <c r="N13" s="5"/>
      <c r="O13" s="4"/>
      <c r="P13" s="10"/>
      <c r="Q13" s="4"/>
      <c r="R13" s="4"/>
      <c r="S13" s="4"/>
      <c r="T13" s="4"/>
      <c r="U13" s="4"/>
    </row>
    <row r="14" spans="1:25" ht="14.5" customHeight="1">
      <c r="A14" s="4"/>
      <c r="B14" s="32" t="s">
        <v>16</v>
      </c>
      <c r="C14" s="33"/>
      <c r="D14" s="33"/>
      <c r="E14" s="33"/>
      <c r="F14" s="33"/>
      <c r="G14" s="33"/>
      <c r="H14" s="33"/>
      <c r="I14" s="33"/>
      <c r="J14" s="33"/>
      <c r="K14" s="30"/>
      <c r="L14" s="4"/>
      <c r="M14" s="32" t="s">
        <v>16</v>
      </c>
      <c r="N14" s="33"/>
      <c r="O14" s="33"/>
      <c r="P14" s="33"/>
      <c r="Q14" s="33"/>
      <c r="R14" s="33"/>
      <c r="S14" s="33"/>
      <c r="T14" s="33"/>
      <c r="U14" s="33"/>
      <c r="V14" s="30"/>
      <c r="W14" s="30"/>
      <c r="X14" s="30"/>
      <c r="Y14" s="30"/>
    </row>
    <row r="15" spans="1:25" ht="91.75" customHeight="1">
      <c r="A15" s="6"/>
      <c r="B15" s="62" t="s">
        <v>45</v>
      </c>
      <c r="C15" s="62"/>
      <c r="D15" s="62"/>
      <c r="E15" s="62"/>
      <c r="F15" s="62"/>
      <c r="G15" s="62"/>
      <c r="H15" s="62"/>
      <c r="I15" s="62"/>
      <c r="J15" s="4"/>
      <c r="L15" s="6"/>
      <c r="M15" s="62"/>
      <c r="N15" s="62"/>
      <c r="O15" s="62"/>
      <c r="P15" s="62"/>
      <c r="Q15" s="62"/>
      <c r="R15" s="62"/>
      <c r="S15" s="62"/>
      <c r="T15" s="62"/>
      <c r="U15" s="4"/>
    </row>
    <row r="16" spans="1:25" ht="16">
      <c r="A16" s="6"/>
      <c r="B16" s="34" t="s">
        <v>17</v>
      </c>
      <c r="C16" s="33"/>
      <c r="D16" s="33"/>
      <c r="E16" s="33"/>
      <c r="F16" s="33"/>
      <c r="G16" s="33"/>
      <c r="H16" s="33"/>
      <c r="I16" s="33"/>
      <c r="J16" s="33"/>
      <c r="K16" s="30"/>
      <c r="L16" s="6"/>
      <c r="M16" s="34" t="s">
        <v>17</v>
      </c>
      <c r="N16" s="33"/>
      <c r="O16" s="33"/>
      <c r="P16" s="33"/>
      <c r="Q16" s="33"/>
      <c r="R16" s="33"/>
      <c r="S16" s="33"/>
      <c r="T16" s="33"/>
      <c r="U16" s="33"/>
      <c r="V16" s="30"/>
      <c r="W16" s="30"/>
      <c r="X16" s="30"/>
      <c r="Y16" s="30"/>
    </row>
    <row r="17" spans="1:25" ht="51" customHeight="1">
      <c r="A17" s="7"/>
      <c r="B17" s="62" t="s">
        <v>46</v>
      </c>
      <c r="C17" s="62"/>
      <c r="D17" s="62"/>
      <c r="E17" s="62"/>
      <c r="F17" s="62"/>
      <c r="G17" s="62"/>
      <c r="H17" s="62"/>
      <c r="I17" s="62"/>
      <c r="J17" s="4"/>
      <c r="L17" s="7"/>
      <c r="M17" s="64"/>
      <c r="N17" s="64"/>
      <c r="O17" s="64"/>
      <c r="P17" s="64"/>
      <c r="Q17" s="64"/>
      <c r="R17" s="64"/>
      <c r="S17" s="64"/>
      <c r="T17" s="64"/>
      <c r="U17" s="4"/>
    </row>
    <row r="18" spans="1:25" ht="16">
      <c r="A18" s="7"/>
      <c r="B18" s="33" t="s">
        <v>18</v>
      </c>
      <c r="C18" s="33"/>
      <c r="D18" s="33"/>
      <c r="E18" s="33"/>
      <c r="F18" s="33"/>
      <c r="G18" s="33"/>
      <c r="H18" s="33"/>
      <c r="I18" s="33"/>
      <c r="J18" s="33"/>
      <c r="K18" s="30"/>
      <c r="L18" s="7"/>
      <c r="M18" s="33" t="s">
        <v>18</v>
      </c>
      <c r="N18" s="33"/>
      <c r="O18" s="33"/>
      <c r="P18" s="33"/>
      <c r="Q18" s="33"/>
      <c r="R18" s="33"/>
      <c r="S18" s="33"/>
      <c r="T18" s="33"/>
      <c r="U18" s="33"/>
      <c r="V18" s="30"/>
      <c r="W18" s="30"/>
      <c r="X18" s="30"/>
      <c r="Y18" s="30"/>
    </row>
    <row r="19" spans="1:25" ht="160.25" customHeight="1">
      <c r="A19" s="7"/>
      <c r="B19" s="62" t="s">
        <v>49</v>
      </c>
      <c r="C19" s="62"/>
      <c r="D19" s="62"/>
      <c r="E19" s="62"/>
      <c r="F19" s="62"/>
      <c r="G19" s="62"/>
      <c r="H19" s="62"/>
      <c r="I19" s="62"/>
      <c r="J19" s="33"/>
      <c r="K19" s="30"/>
      <c r="L19" s="7"/>
      <c r="M19" s="62"/>
      <c r="N19" s="62"/>
      <c r="O19" s="62"/>
      <c r="P19" s="62"/>
      <c r="Q19" s="62"/>
      <c r="R19" s="62"/>
      <c r="S19" s="62"/>
      <c r="T19" s="62"/>
      <c r="U19" s="33"/>
      <c r="V19" s="30"/>
      <c r="W19" s="30"/>
      <c r="X19" s="30"/>
      <c r="Y19" s="30"/>
    </row>
    <row r="20" spans="1:25">
      <c r="A20" s="4"/>
      <c r="B20" s="50" t="s">
        <v>43</v>
      </c>
      <c r="C20" s="4"/>
      <c r="D20" s="4"/>
      <c r="E20" s="4"/>
      <c r="F20" s="4"/>
      <c r="G20" s="4"/>
      <c r="H20" s="4"/>
      <c r="I20" s="4"/>
      <c r="J20" s="4"/>
      <c r="L20" s="4"/>
      <c r="M20" s="50" t="s">
        <v>43</v>
      </c>
      <c r="N20" s="4"/>
      <c r="O20" s="4"/>
      <c r="P20" s="4"/>
      <c r="Q20" s="4"/>
      <c r="R20" s="4"/>
      <c r="S20" s="4"/>
      <c r="T20" s="4"/>
      <c r="U20" s="4"/>
    </row>
    <row r="21" spans="1:25" ht="160" customHeight="1">
      <c r="A21" s="4"/>
      <c r="B21" s="63" t="s">
        <v>47</v>
      </c>
      <c r="C21" s="63"/>
      <c r="D21" s="63"/>
      <c r="E21" s="63"/>
      <c r="F21" s="63"/>
      <c r="G21" s="63"/>
      <c r="H21" s="63"/>
      <c r="I21" s="63"/>
      <c r="J21" s="4"/>
      <c r="L21" s="4"/>
      <c r="M21" s="63"/>
      <c r="N21" s="63"/>
      <c r="O21" s="63"/>
      <c r="P21" s="63"/>
      <c r="Q21" s="63"/>
      <c r="R21" s="63"/>
      <c r="S21" s="63"/>
      <c r="T21" s="63"/>
      <c r="U21" s="4"/>
    </row>
    <row r="22" spans="1:25">
      <c r="A22" s="4"/>
      <c r="B22" s="6"/>
      <c r="C22" s="4"/>
      <c r="D22" s="4"/>
      <c r="E22" s="4"/>
      <c r="F22" s="4"/>
      <c r="G22" s="4"/>
      <c r="H22" s="4"/>
      <c r="I22" s="4"/>
      <c r="J22" s="4"/>
      <c r="L22" s="4"/>
      <c r="M22" s="6"/>
      <c r="N22" s="4"/>
      <c r="O22" s="4"/>
      <c r="P22" s="4"/>
      <c r="Q22" s="4"/>
      <c r="R22" s="4"/>
      <c r="S22" s="4"/>
      <c r="T22" s="4"/>
      <c r="U22" s="4"/>
    </row>
    <row r="23" spans="1:25" ht="19.25" customHeight="1"/>
    <row r="24" spans="1:25" ht="16">
      <c r="A24" s="15" t="s">
        <v>14</v>
      </c>
      <c r="D24" s="56"/>
      <c r="L24" s="15" t="s">
        <v>13</v>
      </c>
    </row>
    <row r="25" spans="1:25" ht="19">
      <c r="B25" s="17"/>
      <c r="C25" s="18"/>
      <c r="D25" s="17"/>
      <c r="E25" s="17"/>
      <c r="F25" s="17"/>
      <c r="G25" s="17"/>
      <c r="H25" s="17"/>
      <c r="M25" s="17"/>
      <c r="N25" s="18"/>
      <c r="O25" s="17"/>
      <c r="P25" s="17"/>
      <c r="Q25" s="17"/>
      <c r="R25" s="17"/>
      <c r="S25" s="17"/>
    </row>
    <row r="26" spans="1:25" ht="34">
      <c r="B26" s="17"/>
      <c r="C26" s="19" t="s">
        <v>4</v>
      </c>
      <c r="D26" s="20" t="s">
        <v>8</v>
      </c>
      <c r="E26" s="21" t="s">
        <v>26</v>
      </c>
      <c r="F26" s="20" t="s">
        <v>5</v>
      </c>
      <c r="G26" s="20" t="s">
        <v>6</v>
      </c>
      <c r="H26" s="17"/>
      <c r="M26" s="17"/>
      <c r="N26" s="19" t="s">
        <v>4</v>
      </c>
      <c r="O26" s="20" t="s">
        <v>8</v>
      </c>
      <c r="P26" s="21" t="s">
        <v>26</v>
      </c>
      <c r="Q26" s="20" t="s">
        <v>5</v>
      </c>
      <c r="R26" s="20" t="s">
        <v>6</v>
      </c>
      <c r="S26" s="17"/>
    </row>
    <row r="27" spans="1:25">
      <c r="B27" s="17"/>
      <c r="C27" s="22">
        <v>2018</v>
      </c>
      <c r="D27" s="59">
        <f>'Investment calcualtion'!E6</f>
        <v>20207.446265455401</v>
      </c>
      <c r="E27" s="49">
        <v>0</v>
      </c>
      <c r="F27" s="23">
        <v>9</v>
      </c>
      <c r="G27" s="45">
        <f>E27*F27</f>
        <v>0</v>
      </c>
      <c r="H27" s="17"/>
      <c r="M27" s="17"/>
      <c r="N27" s="22">
        <v>1</v>
      </c>
      <c r="O27" s="42"/>
      <c r="P27" s="55"/>
      <c r="Q27" s="23">
        <v>9</v>
      </c>
      <c r="R27" s="45">
        <f>P27*Q27</f>
        <v>0</v>
      </c>
      <c r="S27" s="17"/>
    </row>
    <row r="28" spans="1:25">
      <c r="B28" s="17"/>
      <c r="C28" s="22">
        <v>2019</v>
      </c>
      <c r="D28" s="59">
        <f>'Investment calcualtion'!F6</f>
        <v>123480.27034401915</v>
      </c>
      <c r="E28" s="54">
        <f>0.6*0</f>
        <v>0</v>
      </c>
      <c r="F28" s="23">
        <v>9</v>
      </c>
      <c r="G28" s="45">
        <f>E28*F28</f>
        <v>0</v>
      </c>
      <c r="H28" s="17"/>
      <c r="M28" s="17"/>
      <c r="N28" s="22">
        <v>2</v>
      </c>
      <c r="O28" s="42"/>
      <c r="P28" s="55"/>
      <c r="Q28" s="23">
        <v>9</v>
      </c>
      <c r="R28" s="45">
        <f>P28*Q28</f>
        <v>0</v>
      </c>
      <c r="S28" s="17"/>
    </row>
    <row r="29" spans="1:25">
      <c r="B29" s="17"/>
      <c r="C29" s="22">
        <v>2020</v>
      </c>
      <c r="D29" s="59">
        <f>'Investment calcualtion'!G6</f>
        <v>186030.66869645321</v>
      </c>
      <c r="E29" s="54">
        <f>0.6*0</f>
        <v>0</v>
      </c>
      <c r="F29" s="23">
        <v>9</v>
      </c>
      <c r="G29" s="45">
        <f>E29*F29</f>
        <v>0</v>
      </c>
      <c r="H29" s="17"/>
      <c r="M29" s="17"/>
      <c r="N29" s="22">
        <v>3</v>
      </c>
      <c r="O29" s="42"/>
      <c r="P29" s="55"/>
      <c r="Q29" s="23">
        <v>9</v>
      </c>
      <c r="R29" s="45">
        <f t="shared" ref="R29:R46" si="0">P29*Q29</f>
        <v>0</v>
      </c>
      <c r="S29" s="17"/>
    </row>
    <row r="30" spans="1:25">
      <c r="B30" s="17"/>
      <c r="C30" s="22">
        <v>2021</v>
      </c>
      <c r="D30" s="60">
        <f>'Investment calcualtion'!H6</f>
        <v>195905.24234934925</v>
      </c>
      <c r="E30" s="54">
        <f>0.6*0</f>
        <v>0</v>
      </c>
      <c r="F30" s="23">
        <v>9</v>
      </c>
      <c r="G30" s="45">
        <f>E30*F30</f>
        <v>0</v>
      </c>
      <c r="H30" s="17"/>
      <c r="M30" s="17"/>
      <c r="N30" s="22">
        <v>4</v>
      </c>
      <c r="O30" s="42"/>
      <c r="P30" s="55"/>
      <c r="Q30" s="23">
        <v>9</v>
      </c>
      <c r="R30" s="45">
        <f t="shared" si="0"/>
        <v>0</v>
      </c>
      <c r="S30" s="17"/>
    </row>
    <row r="31" spans="1:25">
      <c r="B31" s="17"/>
      <c r="C31" s="22">
        <v>2022</v>
      </c>
      <c r="D31" s="23"/>
      <c r="E31" s="54">
        <f>(0.6*C54)</f>
        <v>864</v>
      </c>
      <c r="F31" s="23">
        <v>9</v>
      </c>
      <c r="G31" s="45">
        <f t="shared" ref="G31:G46" si="1">E31*F31</f>
        <v>7776</v>
      </c>
      <c r="H31" s="17"/>
      <c r="M31" s="17"/>
      <c r="N31" s="22">
        <v>5</v>
      </c>
      <c r="O31" s="42"/>
      <c r="P31" s="55"/>
      <c r="Q31" s="23">
        <v>9</v>
      </c>
      <c r="R31" s="45">
        <f t="shared" si="0"/>
        <v>0</v>
      </c>
      <c r="S31" s="17"/>
    </row>
    <row r="32" spans="1:25">
      <c r="B32" s="17"/>
      <c r="C32" s="22">
        <v>2023</v>
      </c>
      <c r="D32" s="23"/>
      <c r="E32" s="54">
        <f>0.6*$C$55</f>
        <v>1080</v>
      </c>
      <c r="F32" s="23">
        <v>9</v>
      </c>
      <c r="G32" s="45">
        <f t="shared" si="1"/>
        <v>9720</v>
      </c>
      <c r="H32" s="17"/>
      <c r="M32" s="17"/>
      <c r="N32" s="22">
        <v>6</v>
      </c>
      <c r="O32" s="42"/>
      <c r="P32" s="55"/>
      <c r="Q32" s="23">
        <v>9</v>
      </c>
      <c r="R32" s="45">
        <f t="shared" si="0"/>
        <v>0</v>
      </c>
      <c r="S32" s="17"/>
    </row>
    <row r="33" spans="2:19">
      <c r="B33" s="17"/>
      <c r="C33" s="22">
        <v>2024</v>
      </c>
      <c r="D33" s="23"/>
      <c r="E33" s="54">
        <f t="shared" ref="E33:E45" si="2">0.6*$C$55</f>
        <v>1080</v>
      </c>
      <c r="F33" s="23">
        <v>9</v>
      </c>
      <c r="G33" s="45">
        <f t="shared" si="1"/>
        <v>9720</v>
      </c>
      <c r="H33" s="17"/>
      <c r="M33" s="17"/>
      <c r="N33" s="22">
        <v>7</v>
      </c>
      <c r="O33" s="42"/>
      <c r="P33" s="55"/>
      <c r="Q33" s="23">
        <v>9</v>
      </c>
      <c r="R33" s="45">
        <f t="shared" si="0"/>
        <v>0</v>
      </c>
      <c r="S33" s="17"/>
    </row>
    <row r="34" spans="2:19">
      <c r="B34" s="17"/>
      <c r="C34" s="22">
        <v>2025</v>
      </c>
      <c r="D34" s="23"/>
      <c r="E34" s="54">
        <f t="shared" si="2"/>
        <v>1080</v>
      </c>
      <c r="F34" s="23">
        <v>9</v>
      </c>
      <c r="G34" s="45">
        <f t="shared" si="1"/>
        <v>9720</v>
      </c>
      <c r="H34" s="17"/>
      <c r="M34" s="17"/>
      <c r="N34" s="22">
        <v>8</v>
      </c>
      <c r="O34" s="42"/>
      <c r="P34" s="55"/>
      <c r="Q34" s="23">
        <v>9</v>
      </c>
      <c r="R34" s="45">
        <f t="shared" si="0"/>
        <v>0</v>
      </c>
      <c r="S34" s="17"/>
    </row>
    <row r="35" spans="2:19">
      <c r="B35" s="17"/>
      <c r="C35" s="22">
        <v>2026</v>
      </c>
      <c r="D35" s="23"/>
      <c r="E35" s="54">
        <f t="shared" si="2"/>
        <v>1080</v>
      </c>
      <c r="F35" s="23">
        <v>9</v>
      </c>
      <c r="G35" s="45">
        <f t="shared" si="1"/>
        <v>9720</v>
      </c>
      <c r="H35" s="17"/>
      <c r="M35" s="17"/>
      <c r="N35" s="22">
        <v>9</v>
      </c>
      <c r="O35" s="42"/>
      <c r="P35" s="55"/>
      <c r="Q35" s="23">
        <v>9</v>
      </c>
      <c r="R35" s="45">
        <f t="shared" si="0"/>
        <v>0</v>
      </c>
      <c r="S35" s="17"/>
    </row>
    <row r="36" spans="2:19">
      <c r="B36" s="17"/>
      <c r="C36" s="22">
        <v>2027</v>
      </c>
      <c r="D36" s="23"/>
      <c r="E36" s="54">
        <f t="shared" si="2"/>
        <v>1080</v>
      </c>
      <c r="F36" s="23">
        <v>9</v>
      </c>
      <c r="G36" s="45">
        <f t="shared" si="1"/>
        <v>9720</v>
      </c>
      <c r="H36" s="17"/>
      <c r="M36" s="17"/>
      <c r="N36" s="22">
        <v>10</v>
      </c>
      <c r="O36" s="42"/>
      <c r="P36" s="55"/>
      <c r="Q36" s="23">
        <v>9</v>
      </c>
      <c r="R36" s="45">
        <f t="shared" si="0"/>
        <v>0</v>
      </c>
      <c r="S36" s="17"/>
    </row>
    <row r="37" spans="2:19">
      <c r="B37" s="17"/>
      <c r="C37" s="22">
        <v>2028</v>
      </c>
      <c r="D37" s="23"/>
      <c r="E37" s="54">
        <f t="shared" si="2"/>
        <v>1080</v>
      </c>
      <c r="F37" s="23">
        <v>9</v>
      </c>
      <c r="G37" s="45">
        <f t="shared" si="1"/>
        <v>9720</v>
      </c>
      <c r="H37" s="17"/>
      <c r="M37" s="17"/>
      <c r="N37" s="22">
        <v>11</v>
      </c>
      <c r="O37" s="23"/>
      <c r="P37" s="55"/>
      <c r="Q37" s="23">
        <v>9</v>
      </c>
      <c r="R37" s="45">
        <f t="shared" si="0"/>
        <v>0</v>
      </c>
      <c r="S37" s="17"/>
    </row>
    <row r="38" spans="2:19">
      <c r="B38" s="17"/>
      <c r="C38" s="22">
        <v>2029</v>
      </c>
      <c r="D38" s="23"/>
      <c r="E38" s="54">
        <f t="shared" si="2"/>
        <v>1080</v>
      </c>
      <c r="F38" s="23">
        <v>9</v>
      </c>
      <c r="G38" s="45">
        <f t="shared" si="1"/>
        <v>9720</v>
      </c>
      <c r="H38" s="17"/>
      <c r="M38" s="17"/>
      <c r="N38" s="22">
        <v>12</v>
      </c>
      <c r="O38" s="23"/>
      <c r="P38" s="55"/>
      <c r="Q38" s="23">
        <v>9</v>
      </c>
      <c r="R38" s="45">
        <f t="shared" si="0"/>
        <v>0</v>
      </c>
      <c r="S38" s="17"/>
    </row>
    <row r="39" spans="2:19">
      <c r="B39" s="17"/>
      <c r="C39" s="22">
        <v>2030</v>
      </c>
      <c r="D39" s="23"/>
      <c r="E39" s="54">
        <f t="shared" si="2"/>
        <v>1080</v>
      </c>
      <c r="F39" s="23">
        <v>9</v>
      </c>
      <c r="G39" s="45">
        <f t="shared" si="1"/>
        <v>9720</v>
      </c>
      <c r="H39" s="17"/>
      <c r="M39" s="17"/>
      <c r="N39" s="22">
        <v>13</v>
      </c>
      <c r="O39" s="23"/>
      <c r="P39" s="55"/>
      <c r="Q39" s="23">
        <v>9</v>
      </c>
      <c r="R39" s="45">
        <f t="shared" si="0"/>
        <v>0</v>
      </c>
      <c r="S39" s="17"/>
    </row>
    <row r="40" spans="2:19">
      <c r="B40" s="17"/>
      <c r="C40" s="22">
        <v>2031</v>
      </c>
      <c r="D40" s="23"/>
      <c r="E40" s="54">
        <f t="shared" si="2"/>
        <v>1080</v>
      </c>
      <c r="F40" s="23">
        <v>9</v>
      </c>
      <c r="G40" s="45">
        <f t="shared" si="1"/>
        <v>9720</v>
      </c>
      <c r="H40" s="17"/>
      <c r="M40" s="17"/>
      <c r="N40" s="22">
        <v>14</v>
      </c>
      <c r="O40" s="23"/>
      <c r="P40" s="55"/>
      <c r="Q40" s="23">
        <v>9</v>
      </c>
      <c r="R40" s="45">
        <f t="shared" si="0"/>
        <v>0</v>
      </c>
      <c r="S40" s="17"/>
    </row>
    <row r="41" spans="2:19">
      <c r="B41" s="17"/>
      <c r="C41" s="22">
        <v>2032</v>
      </c>
      <c r="D41" s="23"/>
      <c r="E41" s="54">
        <f t="shared" si="2"/>
        <v>1080</v>
      </c>
      <c r="F41" s="23">
        <v>9</v>
      </c>
      <c r="G41" s="45">
        <f t="shared" si="1"/>
        <v>9720</v>
      </c>
      <c r="H41" s="17"/>
      <c r="M41" s="17"/>
      <c r="N41" s="22">
        <v>15</v>
      </c>
      <c r="O41" s="23"/>
      <c r="P41" s="55"/>
      <c r="Q41" s="23">
        <v>9</v>
      </c>
      <c r="R41" s="45">
        <f t="shared" si="0"/>
        <v>0</v>
      </c>
      <c r="S41" s="17"/>
    </row>
    <row r="42" spans="2:19">
      <c r="B42" s="17"/>
      <c r="C42" s="22">
        <v>2033</v>
      </c>
      <c r="D42" s="23"/>
      <c r="E42" s="54">
        <f t="shared" si="2"/>
        <v>1080</v>
      </c>
      <c r="F42" s="23">
        <v>9</v>
      </c>
      <c r="G42" s="45">
        <f t="shared" si="1"/>
        <v>9720</v>
      </c>
      <c r="H42" s="17"/>
      <c r="M42" s="17"/>
      <c r="N42" s="22">
        <v>16</v>
      </c>
      <c r="O42" s="23"/>
      <c r="P42" s="55"/>
      <c r="Q42" s="23">
        <v>9</v>
      </c>
      <c r="R42" s="45">
        <f t="shared" si="0"/>
        <v>0</v>
      </c>
      <c r="S42" s="17"/>
    </row>
    <row r="43" spans="2:19" ht="14.5" customHeight="1">
      <c r="B43" s="17"/>
      <c r="C43" s="22">
        <v>2034</v>
      </c>
      <c r="D43" s="23"/>
      <c r="E43" s="54">
        <f t="shared" si="2"/>
        <v>1080</v>
      </c>
      <c r="F43" s="23">
        <v>9</v>
      </c>
      <c r="G43" s="45">
        <f t="shared" si="1"/>
        <v>9720</v>
      </c>
      <c r="H43" s="17"/>
      <c r="M43" s="17"/>
      <c r="N43" s="22">
        <v>17</v>
      </c>
      <c r="O43" s="23"/>
      <c r="P43" s="55"/>
      <c r="Q43" s="23">
        <v>9</v>
      </c>
      <c r="R43" s="45">
        <f t="shared" si="0"/>
        <v>0</v>
      </c>
      <c r="S43" s="17"/>
    </row>
    <row r="44" spans="2:19" ht="14.5" customHeight="1">
      <c r="B44" s="17"/>
      <c r="C44" s="22">
        <v>2035</v>
      </c>
      <c r="D44" s="25"/>
      <c r="E44" s="54">
        <f t="shared" si="2"/>
        <v>1080</v>
      </c>
      <c r="F44" s="23">
        <v>9</v>
      </c>
      <c r="G44" s="45">
        <f t="shared" si="1"/>
        <v>9720</v>
      </c>
      <c r="H44" s="17"/>
      <c r="M44" s="17"/>
      <c r="N44" s="22">
        <v>18</v>
      </c>
      <c r="O44" s="25"/>
      <c r="P44" s="55"/>
      <c r="Q44" s="23">
        <v>9</v>
      </c>
      <c r="R44" s="45">
        <f t="shared" si="0"/>
        <v>0</v>
      </c>
      <c r="S44" s="17"/>
    </row>
    <row r="45" spans="2:19" ht="14.5" customHeight="1">
      <c r="B45" s="17"/>
      <c r="C45" s="22">
        <v>2036</v>
      </c>
      <c r="D45" s="25"/>
      <c r="E45" s="54">
        <f t="shared" si="2"/>
        <v>1080</v>
      </c>
      <c r="F45" s="23">
        <v>9</v>
      </c>
      <c r="G45" s="45">
        <f t="shared" si="1"/>
        <v>9720</v>
      </c>
      <c r="H45" s="17"/>
      <c r="M45" s="17"/>
      <c r="N45" s="22">
        <v>19</v>
      </c>
      <c r="O45" s="25"/>
      <c r="P45" s="55"/>
      <c r="Q45" s="23">
        <v>9</v>
      </c>
      <c r="R45" s="45">
        <f t="shared" si="0"/>
        <v>0</v>
      </c>
      <c r="S45" s="17"/>
    </row>
    <row r="46" spans="2:19" ht="14.5" customHeight="1">
      <c r="B46" s="17"/>
      <c r="C46" s="22" t="s">
        <v>44</v>
      </c>
      <c r="D46" s="25"/>
      <c r="E46" s="54">
        <f>E45*2</f>
        <v>2160</v>
      </c>
      <c r="F46" s="23">
        <v>9</v>
      </c>
      <c r="G46" s="45">
        <f t="shared" si="1"/>
        <v>19440</v>
      </c>
      <c r="H46" s="17"/>
      <c r="M46" s="17"/>
      <c r="N46" s="22">
        <v>20</v>
      </c>
      <c r="O46" s="25"/>
      <c r="P46" s="55"/>
      <c r="Q46" s="23">
        <v>9</v>
      </c>
      <c r="R46" s="45">
        <f t="shared" si="0"/>
        <v>0</v>
      </c>
      <c r="S46" s="17"/>
    </row>
    <row r="47" spans="2:19" ht="14.5" customHeight="1">
      <c r="B47" s="17"/>
      <c r="C47" s="26" t="s">
        <v>2</v>
      </c>
      <c r="D47" s="43">
        <f>SUM(D27:D46)</f>
        <v>525623.62765527703</v>
      </c>
      <c r="E47" s="43">
        <f>SUM(E27:E46)</f>
        <v>18144</v>
      </c>
      <c r="F47" s="44"/>
      <c r="G47" s="43">
        <f>SUM(G27:G46)</f>
        <v>163296</v>
      </c>
      <c r="H47" s="17"/>
      <c r="M47" s="17"/>
      <c r="N47" s="26" t="s">
        <v>2</v>
      </c>
      <c r="O47" s="43">
        <f>SUM(O27:O46)</f>
        <v>0</v>
      </c>
      <c r="P47" s="51">
        <f>SUM(P27:P46)</f>
        <v>0</v>
      </c>
      <c r="Q47" s="44"/>
      <c r="R47" s="43">
        <f>SUM(R27:R46)</f>
        <v>0</v>
      </c>
      <c r="S47" s="17"/>
    </row>
    <row r="48" spans="2:19" ht="14.5" customHeight="1">
      <c r="B48" s="17"/>
      <c r="C48" s="26" t="s">
        <v>3</v>
      </c>
      <c r="D48" s="31">
        <f>NPV(D49,D27:D46)</f>
        <v>453117.44593493774</v>
      </c>
      <c r="E48" s="27"/>
      <c r="F48" s="24"/>
      <c r="G48" s="35">
        <f>NPV(D49,G27:G46)</f>
        <v>88806.236534941359</v>
      </c>
      <c r="H48" s="17"/>
      <c r="M48" s="17"/>
      <c r="N48" s="26" t="s">
        <v>3</v>
      </c>
      <c r="O48" s="31">
        <f>NPV(O49,O27:O46)</f>
        <v>0</v>
      </c>
      <c r="P48" s="52"/>
      <c r="Q48" s="24"/>
      <c r="R48" s="35">
        <f>NPV(O49,R27:R46)</f>
        <v>0</v>
      </c>
      <c r="S48" s="17"/>
    </row>
    <row r="49" spans="1:25" ht="14.5" customHeight="1">
      <c r="B49" s="17"/>
      <c r="C49" s="26" t="s">
        <v>7</v>
      </c>
      <c r="D49" s="28">
        <v>0.05</v>
      </c>
      <c r="E49" s="17"/>
      <c r="F49" s="24"/>
      <c r="G49" s="17"/>
      <c r="H49" s="17"/>
      <c r="M49" s="17"/>
      <c r="N49" s="26" t="s">
        <v>7</v>
      </c>
      <c r="O49" s="28">
        <v>0.05</v>
      </c>
      <c r="P49" s="53"/>
      <c r="Q49" s="24"/>
      <c r="R49" s="17"/>
      <c r="S49" s="17"/>
    </row>
    <row r="50" spans="1:25" ht="14.5" customHeight="1">
      <c r="B50" s="61" t="s">
        <v>15</v>
      </c>
      <c r="C50" s="61"/>
      <c r="D50" s="39">
        <f>IF(G48=0,0,G48/D48)</f>
        <v>0.19598944452845649</v>
      </c>
      <c r="E50" s="17"/>
      <c r="F50" s="24"/>
      <c r="G50" s="17"/>
      <c r="H50" s="17"/>
      <c r="M50" s="61" t="s">
        <v>15</v>
      </c>
      <c r="N50" s="61"/>
      <c r="O50" s="39">
        <f>IF(R48=0,0,R48/O48)</f>
        <v>0</v>
      </c>
      <c r="P50" s="17"/>
      <c r="Q50" s="24"/>
      <c r="R50" s="17"/>
      <c r="S50" s="17"/>
    </row>
    <row r="51" spans="1:25">
      <c r="B51" s="17"/>
      <c r="C51" s="24"/>
      <c r="D51" s="17"/>
      <c r="E51" s="17"/>
      <c r="F51" s="24"/>
      <c r="G51" s="17"/>
      <c r="H51" s="17"/>
      <c r="M51" s="17"/>
      <c r="N51" s="24"/>
      <c r="O51" s="17"/>
      <c r="P51" s="17"/>
      <c r="Q51" s="24"/>
      <c r="R51" s="17"/>
      <c r="S51" s="17"/>
    </row>
    <row r="52" spans="1:25">
      <c r="B52" s="16" t="s">
        <v>12</v>
      </c>
      <c r="C52" s="9"/>
      <c r="F52" s="29"/>
      <c r="J52" s="29"/>
      <c r="M52" s="16" t="s">
        <v>12</v>
      </c>
    </row>
    <row r="53" spans="1:25" ht="19">
      <c r="A53" s="3"/>
      <c r="X53" s="2"/>
      <c r="Y53" s="2"/>
    </row>
    <row r="54" spans="1:25" ht="19">
      <c r="A54" s="3"/>
      <c r="B54" t="s">
        <v>50</v>
      </c>
      <c r="C54">
        <f>0.4*18*5*40</f>
        <v>1440</v>
      </c>
      <c r="D54" t="s">
        <v>48</v>
      </c>
      <c r="X54" s="2"/>
      <c r="Y54" s="2"/>
    </row>
    <row r="55" spans="1:25" ht="19">
      <c r="A55" s="3"/>
      <c r="B55" t="s">
        <v>51</v>
      </c>
      <c r="C55">
        <f>0.4*18*5*50</f>
        <v>1800</v>
      </c>
      <c r="D55" t="s">
        <v>48</v>
      </c>
      <c r="X55" s="2"/>
      <c r="Y55" s="2"/>
    </row>
    <row r="56" spans="1:25" ht="19">
      <c r="A56" s="3"/>
      <c r="X56" s="2"/>
      <c r="Y56" s="2"/>
    </row>
    <row r="57" spans="1:25" ht="19">
      <c r="A57" s="3"/>
      <c r="X57" s="2"/>
      <c r="Y57" s="2"/>
    </row>
    <row r="58" spans="1:25" ht="19">
      <c r="A58" s="3"/>
      <c r="X58" s="2"/>
      <c r="Y58" s="2"/>
    </row>
    <row r="59" spans="1:25" ht="19">
      <c r="A59" s="3"/>
      <c r="X59" s="2"/>
      <c r="Y59" s="2"/>
    </row>
    <row r="60" spans="1:25" ht="19">
      <c r="A60" s="3"/>
      <c r="X60" s="2"/>
      <c r="Y60" s="2"/>
    </row>
  </sheetData>
  <sheetProtection formatCells="0" formatColumns="0" formatRows="0"/>
  <mergeCells count="15">
    <mergeCell ref="I2:J2"/>
    <mergeCell ref="C5:I5"/>
    <mergeCell ref="C7:I7"/>
    <mergeCell ref="A11:J11"/>
    <mergeCell ref="L11:U11"/>
    <mergeCell ref="B50:C50"/>
    <mergeCell ref="M50:N50"/>
    <mergeCell ref="B15:I15"/>
    <mergeCell ref="M15:T15"/>
    <mergeCell ref="B21:I21"/>
    <mergeCell ref="M21:T21"/>
    <mergeCell ref="B17:I17"/>
    <mergeCell ref="M17:T17"/>
    <mergeCell ref="B19:I19"/>
    <mergeCell ref="M19:T19"/>
  </mergeCells>
  <pageMargins left="0.7" right="0.7" top="0.75" bottom="0.75" header="0.3" footer="0.3"/>
  <pageSetup paperSize="9" scale="70" fitToWidth="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6"/>
  <sheetViews>
    <sheetView showGridLines="0" workbookViewId="0">
      <selection activeCell="B12" sqref="A1:XFD1048576"/>
    </sheetView>
  </sheetViews>
  <sheetFormatPr baseColWidth="10" defaultColWidth="10.6640625" defaultRowHeight="15"/>
  <cols>
    <col min="1" max="1" width="4.33203125" customWidth="1"/>
    <col min="2" max="2" width="149.6640625" customWidth="1"/>
  </cols>
  <sheetData>
    <row r="2" spans="1:3" ht="21">
      <c r="A2" s="37" t="s">
        <v>22</v>
      </c>
    </row>
    <row r="3" spans="1:3" ht="79.5" customHeight="1">
      <c r="A3" s="12"/>
      <c r="B3" s="38" t="s">
        <v>23</v>
      </c>
      <c r="C3" s="12"/>
    </row>
    <row r="4" spans="1:3" ht="51.5" customHeight="1">
      <c r="A4" s="12"/>
      <c r="B4" s="38" t="s">
        <v>24</v>
      </c>
      <c r="C4" s="12"/>
    </row>
    <row r="5" spans="1:3" ht="37.25" customHeight="1">
      <c r="A5" s="12"/>
      <c r="B5" s="38" t="s">
        <v>25</v>
      </c>
      <c r="C5" s="12"/>
    </row>
    <row r="6" spans="1:3" ht="27.75" customHeight="1">
      <c r="A6" s="12"/>
      <c r="B6" s="12"/>
      <c r="C6" s="12"/>
    </row>
  </sheetData>
  <sheetProtection password="8172"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58"/>
  <sheetViews>
    <sheetView showGridLines="0" topLeftCell="A19" zoomScale="90" zoomScaleNormal="90" zoomScalePageLayoutView="90" workbookViewId="0">
      <selection activeCell="B14" sqref="B14"/>
    </sheetView>
  </sheetViews>
  <sheetFormatPr baseColWidth="10" defaultColWidth="10.6640625" defaultRowHeight="15"/>
  <cols>
    <col min="1" max="1" width="8.83203125" customWidth="1"/>
    <col min="2" max="2" width="16.6640625" style="9" customWidth="1"/>
    <col min="3" max="3" width="12.6640625" customWidth="1"/>
    <col min="4" max="4" width="14.33203125" customWidth="1"/>
    <col min="5" max="5" width="16.83203125" customWidth="1"/>
    <col min="6" max="7" width="14.33203125" customWidth="1"/>
    <col min="8" max="8" width="12.6640625" customWidth="1"/>
    <col min="9" max="9" width="38.83203125" customWidth="1"/>
    <col min="10" max="10" width="6.33203125" customWidth="1"/>
    <col min="11" max="11" width="2.83203125" customWidth="1"/>
    <col min="12" max="12" width="8.33203125" customWidth="1"/>
    <col min="13" max="13" width="17" customWidth="1"/>
    <col min="14" max="14" width="12.6640625" customWidth="1"/>
    <col min="15" max="15" width="14.33203125" customWidth="1"/>
    <col min="16" max="16" width="20.83203125" bestFit="1" customWidth="1"/>
    <col min="17" max="17" width="14.33203125" customWidth="1"/>
    <col min="18" max="18" width="20.1640625" customWidth="1"/>
    <col min="19" max="19" width="12.6640625" customWidth="1"/>
    <col min="20" max="20" width="44" customWidth="1"/>
    <col min="21" max="21" width="6.83203125" customWidth="1"/>
    <col min="22" max="25" width="12.6640625" customWidth="1"/>
  </cols>
  <sheetData>
    <row r="1" spans="1:25">
      <c r="A1" s="40"/>
    </row>
    <row r="2" spans="1:25" ht="21" customHeight="1">
      <c r="A2" s="8" t="s">
        <v>9</v>
      </c>
      <c r="E2" s="2"/>
      <c r="I2" s="65" t="str">
        <f>HYPERLINK("#Instructions!A2","Instructions")</f>
        <v>Instructions</v>
      </c>
      <c r="J2" s="65"/>
      <c r="M2" s="36"/>
      <c r="N2" s="36"/>
      <c r="O2" s="36"/>
      <c r="P2" s="36"/>
      <c r="Q2" s="36"/>
      <c r="R2" s="36"/>
      <c r="S2" s="36"/>
      <c r="T2" s="36"/>
      <c r="U2" s="36"/>
    </row>
    <row r="3" spans="1:25" ht="13.25" customHeight="1">
      <c r="L3" s="36"/>
      <c r="M3" s="36"/>
      <c r="N3" s="36"/>
      <c r="O3" s="36"/>
      <c r="P3" s="36"/>
      <c r="Q3" s="36"/>
      <c r="R3" s="36"/>
      <c r="S3" s="36"/>
      <c r="T3" s="36"/>
      <c r="U3" s="36"/>
    </row>
    <row r="4" spans="1:25" ht="14.5" customHeight="1">
      <c r="A4" s="12"/>
      <c r="B4" s="11"/>
      <c r="C4" s="12"/>
      <c r="D4" s="12"/>
      <c r="E4" s="12"/>
      <c r="F4" s="12"/>
      <c r="G4" s="12"/>
      <c r="H4" s="12"/>
      <c r="I4" s="12"/>
      <c r="J4" s="12"/>
      <c r="L4" s="36"/>
      <c r="M4" s="36"/>
      <c r="N4" s="36"/>
      <c r="O4" s="36"/>
      <c r="P4" s="36"/>
      <c r="Q4" s="36"/>
      <c r="R4" s="36"/>
      <c r="S4" s="36"/>
      <c r="T4" s="36"/>
      <c r="U4" s="36"/>
    </row>
    <row r="5" spans="1:25">
      <c r="A5" s="12"/>
      <c r="B5" s="14" t="s">
        <v>0</v>
      </c>
      <c r="C5" s="66" t="s">
        <v>28</v>
      </c>
      <c r="D5" s="66"/>
      <c r="E5" s="66"/>
      <c r="F5" s="66"/>
      <c r="G5" s="66"/>
      <c r="H5" s="66"/>
      <c r="I5" s="66"/>
      <c r="J5" s="12"/>
      <c r="L5" s="36"/>
      <c r="M5" s="36"/>
      <c r="N5" s="36"/>
      <c r="O5" s="36"/>
      <c r="P5" s="36"/>
      <c r="Q5" s="36"/>
      <c r="R5" s="36"/>
      <c r="S5" s="36"/>
      <c r="T5" s="36"/>
      <c r="U5" s="36"/>
    </row>
    <row r="6" spans="1:25">
      <c r="A6" s="12"/>
      <c r="B6" s="14"/>
      <c r="C6" s="12"/>
      <c r="D6" s="12"/>
      <c r="E6" s="12"/>
      <c r="F6" s="12"/>
      <c r="G6" s="12"/>
      <c r="H6" s="12"/>
      <c r="I6" s="12"/>
      <c r="J6" s="12"/>
      <c r="L6" s="36"/>
      <c r="M6" s="36"/>
      <c r="N6" s="36"/>
      <c r="O6" s="36"/>
      <c r="P6" s="36"/>
      <c r="Q6" s="36"/>
      <c r="R6" s="36"/>
      <c r="S6" s="36"/>
      <c r="T6" s="36"/>
      <c r="U6" s="36"/>
    </row>
    <row r="7" spans="1:25">
      <c r="A7" s="12"/>
      <c r="B7" s="14" t="s">
        <v>1</v>
      </c>
      <c r="C7" s="66" t="s">
        <v>29</v>
      </c>
      <c r="D7" s="66"/>
      <c r="E7" s="66"/>
      <c r="F7" s="66"/>
      <c r="G7" s="66"/>
      <c r="H7" s="66"/>
      <c r="I7" s="66"/>
      <c r="J7" s="12"/>
      <c r="L7" s="36"/>
      <c r="M7" s="36"/>
      <c r="N7" s="36"/>
      <c r="O7" s="36"/>
      <c r="P7" s="36"/>
      <c r="Q7" s="36"/>
      <c r="R7" s="36"/>
      <c r="S7" s="36"/>
      <c r="T7" s="36"/>
      <c r="U7" s="36"/>
    </row>
    <row r="8" spans="1:25" ht="13.25" customHeight="1">
      <c r="A8" s="12"/>
      <c r="B8" s="13"/>
      <c r="C8" s="12"/>
      <c r="D8" s="12"/>
      <c r="E8" s="12"/>
      <c r="F8" s="12"/>
      <c r="G8" s="12"/>
      <c r="H8" s="12"/>
      <c r="I8" s="12"/>
      <c r="J8" s="12"/>
      <c r="L8" s="36"/>
      <c r="M8" s="36"/>
      <c r="N8" s="36"/>
      <c r="O8" s="36"/>
      <c r="P8" s="36"/>
      <c r="Q8" s="36"/>
      <c r="R8" s="36"/>
      <c r="S8" s="36"/>
      <c r="T8" s="36"/>
      <c r="U8" s="36"/>
    </row>
    <row r="9" spans="1:25" ht="13.25" customHeight="1">
      <c r="L9" s="36"/>
      <c r="M9" s="36"/>
      <c r="N9" s="36"/>
      <c r="O9" s="36"/>
      <c r="P9" s="36"/>
      <c r="Q9" s="36"/>
      <c r="R9" s="36"/>
      <c r="S9" s="36"/>
      <c r="T9" s="36"/>
      <c r="U9" s="36"/>
    </row>
    <row r="10" spans="1:25" s="1" customFormat="1" ht="21">
      <c r="A10" s="1" t="s">
        <v>10</v>
      </c>
      <c r="B10" s="8"/>
      <c r="L10" s="1" t="s">
        <v>11</v>
      </c>
    </row>
    <row r="11" spans="1:25" s="1" customFormat="1" ht="63" customHeight="1">
      <c r="A11" s="63" t="s">
        <v>21</v>
      </c>
      <c r="B11" s="63"/>
      <c r="C11" s="63"/>
      <c r="D11" s="63"/>
      <c r="E11" s="63"/>
      <c r="F11" s="63"/>
      <c r="G11" s="63"/>
      <c r="H11" s="63"/>
      <c r="I11" s="63"/>
      <c r="J11" s="63"/>
      <c r="K11" s="30"/>
      <c r="L11" s="63" t="s">
        <v>27</v>
      </c>
      <c r="M11" s="63"/>
      <c r="N11" s="63"/>
      <c r="O11" s="63"/>
      <c r="P11" s="63"/>
      <c r="Q11" s="63"/>
      <c r="R11" s="63"/>
      <c r="S11" s="63"/>
      <c r="T11" s="63"/>
      <c r="U11" s="63"/>
    </row>
    <row r="12" spans="1:25" s="1" customFormat="1" ht="21">
      <c r="A12" s="15" t="s">
        <v>19</v>
      </c>
      <c r="B12" s="41"/>
      <c r="C12" s="41"/>
      <c r="D12" s="41"/>
      <c r="E12" s="41"/>
      <c r="F12" s="41"/>
      <c r="G12" s="41"/>
      <c r="H12" s="41"/>
      <c r="I12" s="41"/>
      <c r="J12" s="41"/>
      <c r="K12" s="30"/>
      <c r="L12" s="15" t="s">
        <v>20</v>
      </c>
      <c r="M12" s="41"/>
      <c r="N12" s="41"/>
      <c r="O12" s="41"/>
      <c r="P12" s="41"/>
      <c r="Q12" s="41"/>
      <c r="R12" s="41"/>
      <c r="S12" s="41"/>
      <c r="T12" s="41"/>
      <c r="U12" s="41"/>
    </row>
    <row r="13" spans="1:25" ht="16">
      <c r="A13" s="4"/>
      <c r="B13" s="6"/>
      <c r="C13" s="5"/>
      <c r="D13" s="4"/>
      <c r="E13" s="10"/>
      <c r="F13" s="4"/>
      <c r="G13" s="4"/>
      <c r="H13" s="4"/>
      <c r="I13" s="4"/>
      <c r="J13" s="4"/>
      <c r="L13" s="4"/>
      <c r="M13" s="6"/>
      <c r="N13" s="5"/>
      <c r="O13" s="4"/>
      <c r="P13" s="10"/>
      <c r="Q13" s="4"/>
      <c r="R13" s="4"/>
      <c r="S13" s="4"/>
      <c r="T13" s="4"/>
      <c r="U13" s="4"/>
    </row>
    <row r="14" spans="1:25" ht="14.5" customHeight="1">
      <c r="A14" s="4"/>
      <c r="B14" s="32" t="s">
        <v>16</v>
      </c>
      <c r="C14" s="33"/>
      <c r="D14" s="33"/>
      <c r="E14" s="33"/>
      <c r="F14" s="33"/>
      <c r="G14" s="33"/>
      <c r="H14" s="33"/>
      <c r="I14" s="33"/>
      <c r="J14" s="33"/>
      <c r="K14" s="30"/>
      <c r="L14" s="4"/>
      <c r="M14" s="32" t="s">
        <v>16</v>
      </c>
      <c r="N14" s="33"/>
      <c r="O14" s="33"/>
      <c r="P14" s="33"/>
      <c r="Q14" s="33"/>
      <c r="R14" s="33"/>
      <c r="S14" s="33"/>
      <c r="T14" s="33"/>
      <c r="U14" s="33"/>
      <c r="V14" s="30"/>
      <c r="W14" s="30"/>
      <c r="X14" s="30"/>
      <c r="Y14" s="30"/>
    </row>
    <row r="15" spans="1:25" ht="409.25" customHeight="1">
      <c r="A15" s="6"/>
      <c r="B15" s="62" t="s">
        <v>34</v>
      </c>
      <c r="C15" s="62"/>
      <c r="D15" s="62"/>
      <c r="E15" s="62"/>
      <c r="F15" s="62"/>
      <c r="G15" s="62"/>
      <c r="H15" s="62"/>
      <c r="I15" s="62"/>
      <c r="J15" s="4"/>
      <c r="L15" s="6"/>
      <c r="M15" s="62" t="s">
        <v>37</v>
      </c>
      <c r="N15" s="62"/>
      <c r="O15" s="62"/>
      <c r="P15" s="62"/>
      <c r="Q15" s="62"/>
      <c r="R15" s="62"/>
      <c r="S15" s="62"/>
      <c r="T15" s="62"/>
      <c r="U15" s="4"/>
    </row>
    <row r="16" spans="1:25" ht="16">
      <c r="A16" s="6"/>
      <c r="B16" s="34" t="s">
        <v>17</v>
      </c>
      <c r="C16" s="33"/>
      <c r="D16" s="33"/>
      <c r="E16" s="33"/>
      <c r="F16" s="33"/>
      <c r="G16" s="33"/>
      <c r="H16" s="33"/>
      <c r="I16" s="33"/>
      <c r="J16" s="33"/>
      <c r="K16" s="30"/>
      <c r="L16" s="6"/>
      <c r="M16" s="34" t="s">
        <v>17</v>
      </c>
      <c r="N16" s="33"/>
      <c r="O16" s="33"/>
      <c r="P16" s="33"/>
      <c r="Q16" s="33"/>
      <c r="R16" s="33"/>
      <c r="S16" s="33"/>
      <c r="T16" s="33"/>
      <c r="U16" s="33"/>
      <c r="V16" s="30"/>
      <c r="W16" s="30"/>
      <c r="X16" s="30"/>
      <c r="Y16" s="30"/>
    </row>
    <row r="17" spans="1:25" ht="349.25" customHeight="1">
      <c r="A17" s="7"/>
      <c r="B17" s="64" t="s">
        <v>35</v>
      </c>
      <c r="C17" s="64"/>
      <c r="D17" s="64"/>
      <c r="E17" s="64"/>
      <c r="F17" s="64"/>
      <c r="G17" s="64"/>
      <c r="H17" s="64"/>
      <c r="I17" s="64"/>
      <c r="J17" s="4"/>
      <c r="L17" s="7"/>
      <c r="M17" s="64" t="s">
        <v>36</v>
      </c>
      <c r="N17" s="64"/>
      <c r="O17" s="64"/>
      <c r="P17" s="64"/>
      <c r="Q17" s="64"/>
      <c r="R17" s="64"/>
      <c r="S17" s="64"/>
      <c r="T17" s="64"/>
      <c r="U17" s="4"/>
    </row>
    <row r="18" spans="1:25" ht="16">
      <c r="A18" s="7"/>
      <c r="B18" s="33" t="s">
        <v>18</v>
      </c>
      <c r="C18" s="33"/>
      <c r="D18" s="33"/>
      <c r="E18" s="33"/>
      <c r="F18" s="33"/>
      <c r="G18" s="33"/>
      <c r="H18" s="33"/>
      <c r="I18" s="33"/>
      <c r="J18" s="33"/>
      <c r="K18" s="30"/>
      <c r="L18" s="7"/>
      <c r="M18" s="33" t="s">
        <v>18</v>
      </c>
      <c r="N18" s="33"/>
      <c r="O18" s="33"/>
      <c r="P18" s="33"/>
      <c r="Q18" s="33"/>
      <c r="R18" s="33"/>
      <c r="S18" s="33"/>
      <c r="T18" s="33"/>
      <c r="U18" s="33"/>
      <c r="V18" s="30"/>
      <c r="W18" s="30"/>
      <c r="X18" s="30"/>
      <c r="Y18" s="30"/>
    </row>
    <row r="19" spans="1:25" ht="409.25" customHeight="1">
      <c r="A19" s="7"/>
      <c r="B19" s="62" t="s">
        <v>42</v>
      </c>
      <c r="C19" s="62"/>
      <c r="D19" s="62"/>
      <c r="E19" s="62"/>
      <c r="F19" s="62"/>
      <c r="G19" s="62"/>
      <c r="H19" s="62"/>
      <c r="I19" s="62"/>
      <c r="J19" s="33"/>
      <c r="K19" s="30"/>
      <c r="L19" s="7"/>
      <c r="M19" s="62" t="s">
        <v>41</v>
      </c>
      <c r="N19" s="62"/>
      <c r="O19" s="62"/>
      <c r="P19" s="62"/>
      <c r="Q19" s="62"/>
      <c r="R19" s="62"/>
      <c r="S19" s="62"/>
      <c r="T19" s="62"/>
      <c r="U19" s="33"/>
      <c r="V19" s="30"/>
      <c r="W19" s="30"/>
      <c r="X19" s="30"/>
      <c r="Y19" s="30"/>
    </row>
    <row r="20" spans="1:25">
      <c r="A20" s="4"/>
      <c r="B20" s="6"/>
      <c r="C20" s="4"/>
      <c r="D20" s="4"/>
      <c r="E20" s="4"/>
      <c r="F20" s="4"/>
      <c r="G20" s="4"/>
      <c r="H20" s="4"/>
      <c r="I20" s="4"/>
      <c r="J20" s="4"/>
      <c r="L20" s="4"/>
      <c r="M20" s="6"/>
      <c r="N20" s="4"/>
      <c r="O20" s="4"/>
      <c r="P20" s="4"/>
      <c r="Q20" s="4"/>
      <c r="R20" s="4"/>
      <c r="S20" s="4"/>
      <c r="T20" s="4"/>
      <c r="U20" s="4"/>
    </row>
    <row r="21" spans="1:25" ht="19.25" customHeight="1"/>
    <row r="22" spans="1:25" ht="16">
      <c r="A22" s="15" t="s">
        <v>14</v>
      </c>
      <c r="L22" s="15" t="s">
        <v>13</v>
      </c>
    </row>
    <row r="23" spans="1:25" ht="19">
      <c r="B23" s="17"/>
      <c r="C23" s="18"/>
      <c r="D23" s="17"/>
      <c r="E23" s="17"/>
      <c r="F23" s="17"/>
      <c r="G23" s="17"/>
      <c r="H23" s="17"/>
      <c r="M23" s="17"/>
      <c r="N23" s="18"/>
      <c r="O23" s="17"/>
      <c r="P23" s="17"/>
      <c r="Q23" s="17"/>
      <c r="R23" s="17"/>
      <c r="S23" s="17"/>
    </row>
    <row r="24" spans="1:25" ht="34">
      <c r="B24" s="17"/>
      <c r="C24" s="19" t="s">
        <v>4</v>
      </c>
      <c r="D24" s="20" t="s">
        <v>8</v>
      </c>
      <c r="E24" s="21" t="s">
        <v>26</v>
      </c>
      <c r="F24" s="20" t="s">
        <v>5</v>
      </c>
      <c r="G24" s="20" t="s">
        <v>6</v>
      </c>
      <c r="H24" s="17"/>
      <c r="M24" s="17"/>
      <c r="N24" s="19" t="s">
        <v>4</v>
      </c>
      <c r="O24" s="20" t="s">
        <v>8</v>
      </c>
      <c r="P24" s="21" t="s">
        <v>26</v>
      </c>
      <c r="Q24" s="20" t="s">
        <v>5</v>
      </c>
      <c r="R24" s="20" t="s">
        <v>6</v>
      </c>
      <c r="S24" s="17"/>
    </row>
    <row r="25" spans="1:25">
      <c r="B25" s="17"/>
      <c r="C25" s="22">
        <v>1</v>
      </c>
      <c r="D25" s="42">
        <f>(51086.2944162437)+(700000*720/1728)</f>
        <v>342752.96108291036</v>
      </c>
      <c r="E25" s="49"/>
      <c r="F25" s="23">
        <v>9</v>
      </c>
      <c r="G25" s="45"/>
      <c r="H25" s="17"/>
      <c r="M25" s="17"/>
      <c r="N25" s="22">
        <v>1</v>
      </c>
      <c r="O25" s="42">
        <f>(10075.5532994924+1700)</f>
        <v>11775.5532994924</v>
      </c>
      <c r="P25" s="42"/>
      <c r="Q25" s="23">
        <v>9</v>
      </c>
      <c r="R25" s="45"/>
      <c r="S25" s="17"/>
    </row>
    <row r="26" spans="1:25">
      <c r="B26" s="17"/>
      <c r="C26" s="22">
        <v>2</v>
      </c>
      <c r="D26" s="42">
        <f>(68930.9644670051)+(2030.45685279188)+((2030.45685279188)/2)</f>
        <v>71976.649746192925</v>
      </c>
      <c r="E26" s="42">
        <f>(56.41539-452.329)*720</f>
        <v>-285057.79920000001</v>
      </c>
      <c r="F26" s="23">
        <v>9</v>
      </c>
      <c r="G26" s="45">
        <f>(E26/-1000)*F26</f>
        <v>2565.5201928000001</v>
      </c>
      <c r="H26" s="17"/>
      <c r="M26" s="17"/>
      <c r="N26" s="22">
        <v>2</v>
      </c>
      <c r="O26" s="42">
        <f>(5206.59898477157+2071.06598984772)</f>
        <v>7277.6649746192907</v>
      </c>
      <c r="P26" s="42">
        <f t="shared" ref="P26:P44" si="0">(2661.982-(-1278.29495+1297.19497))*720</f>
        <v>1903019.0256000001</v>
      </c>
      <c r="Q26" s="23">
        <v>9</v>
      </c>
      <c r="R26" s="45">
        <f>(P26/1000)*Q26</f>
        <v>17127.171230399999</v>
      </c>
      <c r="S26" s="17"/>
    </row>
    <row r="27" spans="1:25">
      <c r="B27" s="17"/>
      <c r="C27" s="22">
        <v>3</v>
      </c>
      <c r="D27" s="42">
        <f>((2030.45685279188)/2)+(4060.91370558376+22741.116751269)</f>
        <v>27817.258883248702</v>
      </c>
      <c r="E27" s="42">
        <f t="shared" ref="E27:E44" si="1">(56.41539-452.329)*720</f>
        <v>-285057.79920000001</v>
      </c>
      <c r="F27" s="23">
        <v>9</v>
      </c>
      <c r="G27" s="45">
        <f t="shared" ref="G27:G44" si="2">(E27/-1000)*F27</f>
        <v>2565.5201928000001</v>
      </c>
      <c r="H27" s="17"/>
      <c r="M27" s="17"/>
      <c r="N27" s="22">
        <v>3</v>
      </c>
      <c r="O27" s="42"/>
      <c r="P27" s="42">
        <f t="shared" si="0"/>
        <v>1903019.0256000001</v>
      </c>
      <c r="Q27" s="23">
        <v>9</v>
      </c>
      <c r="R27" s="45">
        <f t="shared" ref="R27:R44" si="3">(P27/1000)*Q27</f>
        <v>17127.171230399999</v>
      </c>
      <c r="S27" s="17"/>
    </row>
    <row r="28" spans="1:25">
      <c r="B28" s="17"/>
      <c r="C28" s="22">
        <v>4</v>
      </c>
      <c r="D28" s="23"/>
      <c r="E28" s="42">
        <f t="shared" si="1"/>
        <v>-285057.79920000001</v>
      </c>
      <c r="F28" s="23">
        <v>9</v>
      </c>
      <c r="G28" s="45">
        <f t="shared" si="2"/>
        <v>2565.5201928000001</v>
      </c>
      <c r="H28" s="17"/>
      <c r="M28" s="17"/>
      <c r="N28" s="22">
        <v>4</v>
      </c>
      <c r="O28" s="42"/>
      <c r="P28" s="42">
        <f t="shared" si="0"/>
        <v>1903019.0256000001</v>
      </c>
      <c r="Q28" s="23">
        <v>9</v>
      </c>
      <c r="R28" s="45">
        <f t="shared" si="3"/>
        <v>17127.171230399999</v>
      </c>
      <c r="S28" s="17"/>
    </row>
    <row r="29" spans="1:25">
      <c r="B29" s="17"/>
      <c r="C29" s="22">
        <v>5</v>
      </c>
      <c r="D29" s="23"/>
      <c r="E29" s="42">
        <f t="shared" si="1"/>
        <v>-285057.79920000001</v>
      </c>
      <c r="F29" s="23">
        <v>9</v>
      </c>
      <c r="G29" s="45">
        <f t="shared" si="2"/>
        <v>2565.5201928000001</v>
      </c>
      <c r="H29" s="17"/>
      <c r="M29" s="17"/>
      <c r="N29" s="22">
        <v>5</v>
      </c>
      <c r="O29" s="42"/>
      <c r="P29" s="42">
        <f t="shared" si="0"/>
        <v>1903019.0256000001</v>
      </c>
      <c r="Q29" s="23">
        <v>9</v>
      </c>
      <c r="R29" s="45">
        <f t="shared" si="3"/>
        <v>17127.171230399999</v>
      </c>
      <c r="S29" s="17"/>
    </row>
    <row r="30" spans="1:25">
      <c r="B30" s="17"/>
      <c r="C30" s="22">
        <v>6</v>
      </c>
      <c r="D30" s="23"/>
      <c r="E30" s="42">
        <f t="shared" si="1"/>
        <v>-285057.79920000001</v>
      </c>
      <c r="F30" s="23">
        <v>9</v>
      </c>
      <c r="G30" s="45">
        <f t="shared" si="2"/>
        <v>2565.5201928000001</v>
      </c>
      <c r="H30" s="17"/>
      <c r="M30" s="17"/>
      <c r="N30" s="22">
        <v>6</v>
      </c>
      <c r="O30" s="42"/>
      <c r="P30" s="42">
        <f t="shared" si="0"/>
        <v>1903019.0256000001</v>
      </c>
      <c r="Q30" s="23">
        <v>9</v>
      </c>
      <c r="R30" s="45">
        <f t="shared" si="3"/>
        <v>17127.171230399999</v>
      </c>
      <c r="S30" s="17"/>
    </row>
    <row r="31" spans="1:25">
      <c r="B31" s="17"/>
      <c r="C31" s="22">
        <v>7</v>
      </c>
      <c r="D31" s="23"/>
      <c r="E31" s="42">
        <f t="shared" si="1"/>
        <v>-285057.79920000001</v>
      </c>
      <c r="F31" s="23">
        <v>9</v>
      </c>
      <c r="G31" s="45">
        <f t="shared" si="2"/>
        <v>2565.5201928000001</v>
      </c>
      <c r="H31" s="17"/>
      <c r="M31" s="17"/>
      <c r="N31" s="22">
        <v>7</v>
      </c>
      <c r="O31" s="42"/>
      <c r="P31" s="42">
        <f t="shared" si="0"/>
        <v>1903019.0256000001</v>
      </c>
      <c r="Q31" s="23">
        <v>9</v>
      </c>
      <c r="R31" s="45">
        <f t="shared" si="3"/>
        <v>17127.171230399999</v>
      </c>
      <c r="S31" s="17"/>
    </row>
    <row r="32" spans="1:25">
      <c r="B32" s="17"/>
      <c r="C32" s="22">
        <v>8</v>
      </c>
      <c r="D32" s="23"/>
      <c r="E32" s="42">
        <f t="shared" si="1"/>
        <v>-285057.79920000001</v>
      </c>
      <c r="F32" s="23">
        <v>9</v>
      </c>
      <c r="G32" s="45">
        <f t="shared" si="2"/>
        <v>2565.5201928000001</v>
      </c>
      <c r="H32" s="17"/>
      <c r="M32" s="17"/>
      <c r="N32" s="22">
        <v>8</v>
      </c>
      <c r="O32" s="42"/>
      <c r="P32" s="42">
        <f t="shared" si="0"/>
        <v>1903019.0256000001</v>
      </c>
      <c r="Q32" s="23">
        <v>9</v>
      </c>
      <c r="R32" s="45">
        <f t="shared" si="3"/>
        <v>17127.171230399999</v>
      </c>
      <c r="S32" s="17"/>
    </row>
    <row r="33" spans="2:19">
      <c r="B33" s="17"/>
      <c r="C33" s="22">
        <v>9</v>
      </c>
      <c r="D33" s="23"/>
      <c r="E33" s="42">
        <f t="shared" si="1"/>
        <v>-285057.79920000001</v>
      </c>
      <c r="F33" s="23">
        <v>9</v>
      </c>
      <c r="G33" s="45">
        <f t="shared" si="2"/>
        <v>2565.5201928000001</v>
      </c>
      <c r="H33" s="17"/>
      <c r="M33" s="17"/>
      <c r="N33" s="22">
        <v>9</v>
      </c>
      <c r="O33" s="42"/>
      <c r="P33" s="42">
        <f t="shared" si="0"/>
        <v>1903019.0256000001</v>
      </c>
      <c r="Q33" s="23">
        <v>9</v>
      </c>
      <c r="R33" s="45">
        <f t="shared" si="3"/>
        <v>17127.171230399999</v>
      </c>
      <c r="S33" s="17"/>
    </row>
    <row r="34" spans="2:19">
      <c r="B34" s="17"/>
      <c r="C34" s="22">
        <v>10</v>
      </c>
      <c r="D34" s="23"/>
      <c r="E34" s="42">
        <f t="shared" si="1"/>
        <v>-285057.79920000001</v>
      </c>
      <c r="F34" s="23">
        <v>9</v>
      </c>
      <c r="G34" s="45">
        <f t="shared" si="2"/>
        <v>2565.5201928000001</v>
      </c>
      <c r="H34" s="17"/>
      <c r="M34" s="17"/>
      <c r="N34" s="22">
        <v>10</v>
      </c>
      <c r="O34" s="42"/>
      <c r="P34" s="42">
        <f t="shared" si="0"/>
        <v>1903019.0256000001</v>
      </c>
      <c r="Q34" s="23">
        <v>9</v>
      </c>
      <c r="R34" s="45">
        <f t="shared" si="3"/>
        <v>17127.171230399999</v>
      </c>
      <c r="S34" s="17"/>
    </row>
    <row r="35" spans="2:19">
      <c r="B35" s="17"/>
      <c r="C35" s="22">
        <v>11</v>
      </c>
      <c r="D35" s="23"/>
      <c r="E35" s="42">
        <f t="shared" si="1"/>
        <v>-285057.79920000001</v>
      </c>
      <c r="F35" s="23">
        <v>9</v>
      </c>
      <c r="G35" s="45">
        <f t="shared" si="2"/>
        <v>2565.5201928000001</v>
      </c>
      <c r="H35" s="17"/>
      <c r="M35" s="17"/>
      <c r="N35" s="22">
        <v>11</v>
      </c>
      <c r="O35" s="23"/>
      <c r="P35" s="42">
        <f t="shared" si="0"/>
        <v>1903019.0256000001</v>
      </c>
      <c r="Q35" s="23">
        <v>9</v>
      </c>
      <c r="R35" s="45">
        <f t="shared" si="3"/>
        <v>17127.171230399999</v>
      </c>
      <c r="S35" s="17"/>
    </row>
    <row r="36" spans="2:19">
      <c r="B36" s="17"/>
      <c r="C36" s="22">
        <v>12</v>
      </c>
      <c r="D36" s="23"/>
      <c r="E36" s="42">
        <f t="shared" si="1"/>
        <v>-285057.79920000001</v>
      </c>
      <c r="F36" s="23">
        <v>9</v>
      </c>
      <c r="G36" s="45">
        <f t="shared" si="2"/>
        <v>2565.5201928000001</v>
      </c>
      <c r="H36" s="17"/>
      <c r="M36" s="17"/>
      <c r="N36" s="22">
        <v>12</v>
      </c>
      <c r="O36" s="23"/>
      <c r="P36" s="42">
        <f t="shared" si="0"/>
        <v>1903019.0256000001</v>
      </c>
      <c r="Q36" s="23">
        <v>9</v>
      </c>
      <c r="R36" s="45">
        <f t="shared" si="3"/>
        <v>17127.171230399999</v>
      </c>
      <c r="S36" s="17"/>
    </row>
    <row r="37" spans="2:19">
      <c r="B37" s="17"/>
      <c r="C37" s="22">
        <v>13</v>
      </c>
      <c r="D37" s="23"/>
      <c r="E37" s="42">
        <f t="shared" si="1"/>
        <v>-285057.79920000001</v>
      </c>
      <c r="F37" s="23">
        <v>9</v>
      </c>
      <c r="G37" s="45">
        <f t="shared" si="2"/>
        <v>2565.5201928000001</v>
      </c>
      <c r="H37" s="17"/>
      <c r="M37" s="17"/>
      <c r="N37" s="22">
        <v>13</v>
      </c>
      <c r="O37" s="23"/>
      <c r="P37" s="42">
        <f t="shared" si="0"/>
        <v>1903019.0256000001</v>
      </c>
      <c r="Q37" s="23">
        <v>9</v>
      </c>
      <c r="R37" s="45">
        <f t="shared" si="3"/>
        <v>17127.171230399999</v>
      </c>
      <c r="S37" s="17"/>
    </row>
    <row r="38" spans="2:19">
      <c r="B38" s="17"/>
      <c r="C38" s="22">
        <v>14</v>
      </c>
      <c r="D38" s="23"/>
      <c r="E38" s="42">
        <f t="shared" si="1"/>
        <v>-285057.79920000001</v>
      </c>
      <c r="F38" s="23">
        <v>9</v>
      </c>
      <c r="G38" s="45">
        <f t="shared" si="2"/>
        <v>2565.5201928000001</v>
      </c>
      <c r="H38" s="17"/>
      <c r="M38" s="17"/>
      <c r="N38" s="22">
        <v>14</v>
      </c>
      <c r="O38" s="23"/>
      <c r="P38" s="42">
        <f t="shared" si="0"/>
        <v>1903019.0256000001</v>
      </c>
      <c r="Q38" s="23">
        <v>9</v>
      </c>
      <c r="R38" s="45">
        <f t="shared" si="3"/>
        <v>17127.171230399999</v>
      </c>
      <c r="S38" s="17"/>
    </row>
    <row r="39" spans="2:19">
      <c r="B39" s="17"/>
      <c r="C39" s="22">
        <v>15</v>
      </c>
      <c r="D39" s="23"/>
      <c r="E39" s="42">
        <f>(56.41539-452.329)*720</f>
        <v>-285057.79920000001</v>
      </c>
      <c r="F39" s="23">
        <v>9</v>
      </c>
      <c r="G39" s="45">
        <f t="shared" si="2"/>
        <v>2565.5201928000001</v>
      </c>
      <c r="H39" s="17"/>
      <c r="M39" s="17"/>
      <c r="N39" s="22">
        <v>15</v>
      </c>
      <c r="O39" s="23"/>
      <c r="P39" s="42">
        <f t="shared" si="0"/>
        <v>1903019.0256000001</v>
      </c>
      <c r="Q39" s="23">
        <v>9</v>
      </c>
      <c r="R39" s="45">
        <f t="shared" si="3"/>
        <v>17127.171230399999</v>
      </c>
      <c r="S39" s="17"/>
    </row>
    <row r="40" spans="2:19">
      <c r="B40" s="17"/>
      <c r="C40" s="22">
        <v>16</v>
      </c>
      <c r="D40" s="23"/>
      <c r="E40" s="42">
        <f t="shared" si="1"/>
        <v>-285057.79920000001</v>
      </c>
      <c r="F40" s="23">
        <v>9</v>
      </c>
      <c r="G40" s="45">
        <f t="shared" si="2"/>
        <v>2565.5201928000001</v>
      </c>
      <c r="H40" s="17"/>
      <c r="M40" s="17"/>
      <c r="N40" s="22">
        <v>16</v>
      </c>
      <c r="O40" s="23"/>
      <c r="P40" s="42">
        <f t="shared" si="0"/>
        <v>1903019.0256000001</v>
      </c>
      <c r="Q40" s="23">
        <v>9</v>
      </c>
      <c r="R40" s="45">
        <f t="shared" si="3"/>
        <v>17127.171230399999</v>
      </c>
      <c r="S40" s="17"/>
    </row>
    <row r="41" spans="2:19" ht="14.5" customHeight="1">
      <c r="B41" s="17"/>
      <c r="C41" s="22">
        <v>17</v>
      </c>
      <c r="D41" s="23"/>
      <c r="E41" s="42">
        <f t="shared" si="1"/>
        <v>-285057.79920000001</v>
      </c>
      <c r="F41" s="23">
        <v>9</v>
      </c>
      <c r="G41" s="45">
        <f t="shared" si="2"/>
        <v>2565.5201928000001</v>
      </c>
      <c r="H41" s="17"/>
      <c r="M41" s="17"/>
      <c r="N41" s="22">
        <v>17</v>
      </c>
      <c r="O41" s="23"/>
      <c r="P41" s="42">
        <f t="shared" si="0"/>
        <v>1903019.0256000001</v>
      </c>
      <c r="Q41" s="23">
        <v>9</v>
      </c>
      <c r="R41" s="45">
        <f t="shared" si="3"/>
        <v>17127.171230399999</v>
      </c>
      <c r="S41" s="17"/>
    </row>
    <row r="42" spans="2:19" ht="14.5" customHeight="1">
      <c r="B42" s="17"/>
      <c r="C42" s="22">
        <v>18</v>
      </c>
      <c r="D42" s="25"/>
      <c r="E42" s="42">
        <f t="shared" si="1"/>
        <v>-285057.79920000001</v>
      </c>
      <c r="F42" s="23">
        <v>9</v>
      </c>
      <c r="G42" s="45">
        <f t="shared" si="2"/>
        <v>2565.5201928000001</v>
      </c>
      <c r="H42" s="17"/>
      <c r="M42" s="17"/>
      <c r="N42" s="22">
        <v>18</v>
      </c>
      <c r="O42" s="25"/>
      <c r="P42" s="42">
        <f t="shared" si="0"/>
        <v>1903019.0256000001</v>
      </c>
      <c r="Q42" s="23">
        <v>9</v>
      </c>
      <c r="R42" s="45">
        <f t="shared" si="3"/>
        <v>17127.171230399999</v>
      </c>
      <c r="S42" s="17"/>
    </row>
    <row r="43" spans="2:19" ht="14.5" customHeight="1">
      <c r="B43" s="17"/>
      <c r="C43" s="22">
        <v>19</v>
      </c>
      <c r="D43" s="25"/>
      <c r="E43" s="42">
        <f t="shared" si="1"/>
        <v>-285057.79920000001</v>
      </c>
      <c r="F43" s="23">
        <v>9</v>
      </c>
      <c r="G43" s="45">
        <f t="shared" si="2"/>
        <v>2565.5201928000001</v>
      </c>
      <c r="H43" s="17"/>
      <c r="M43" s="17"/>
      <c r="N43" s="22">
        <v>19</v>
      </c>
      <c r="O43" s="25"/>
      <c r="P43" s="42">
        <f t="shared" si="0"/>
        <v>1903019.0256000001</v>
      </c>
      <c r="Q43" s="23">
        <v>9</v>
      </c>
      <c r="R43" s="45">
        <f t="shared" si="3"/>
        <v>17127.171230399999</v>
      </c>
      <c r="S43" s="17"/>
    </row>
    <row r="44" spans="2:19" ht="14.5" customHeight="1">
      <c r="B44" s="17"/>
      <c r="C44" s="22">
        <v>20</v>
      </c>
      <c r="D44" s="25"/>
      <c r="E44" s="42">
        <f t="shared" si="1"/>
        <v>-285057.79920000001</v>
      </c>
      <c r="F44" s="23">
        <v>9</v>
      </c>
      <c r="G44" s="45">
        <f t="shared" si="2"/>
        <v>2565.5201928000001</v>
      </c>
      <c r="H44" s="17"/>
      <c r="M44" s="17"/>
      <c r="N44" s="22">
        <v>20</v>
      </c>
      <c r="O44" s="25"/>
      <c r="P44" s="42">
        <f t="shared" si="0"/>
        <v>1903019.0256000001</v>
      </c>
      <c r="Q44" s="23">
        <v>9</v>
      </c>
      <c r="R44" s="45">
        <f t="shared" si="3"/>
        <v>17127.171230399999</v>
      </c>
      <c r="S44" s="17"/>
    </row>
    <row r="45" spans="2:19" ht="14.5" customHeight="1">
      <c r="B45" s="17"/>
      <c r="C45" s="26" t="s">
        <v>2</v>
      </c>
      <c r="D45" s="43">
        <f>SUM(D25:D44)</f>
        <v>442546.869712352</v>
      </c>
      <c r="E45" s="43">
        <f>SUM(E25:E44)</f>
        <v>-5416098.1848000027</v>
      </c>
      <c r="F45" s="44"/>
      <c r="G45" s="43">
        <f>SUM(G25:G44)</f>
        <v>48744.883663200009</v>
      </c>
      <c r="H45" s="17"/>
      <c r="M45" s="17"/>
      <c r="N45" s="26" t="s">
        <v>2</v>
      </c>
      <c r="O45" s="43">
        <f>SUM(O25:O44)</f>
        <v>19053.218274111692</v>
      </c>
      <c r="P45" s="43">
        <f>SUM(P25:P44)</f>
        <v>36157361.486400008</v>
      </c>
      <c r="Q45" s="44"/>
      <c r="R45" s="43">
        <f>SUM(R25:R44)</f>
        <v>325416.25337759999</v>
      </c>
      <c r="S45" s="17"/>
    </row>
    <row r="46" spans="2:19" ht="14.5" customHeight="1">
      <c r="B46" s="17"/>
      <c r="C46" s="26" t="s">
        <v>3</v>
      </c>
      <c r="D46" s="31">
        <f>NPV(D47,D25:D44)</f>
        <v>415745.92869941465</v>
      </c>
      <c r="E46" s="27"/>
      <c r="F46" s="24"/>
      <c r="G46" s="35">
        <f>NPV(D47,G25:G44)</f>
        <v>31005.134701942687</v>
      </c>
      <c r="H46" s="17"/>
      <c r="M46" s="17"/>
      <c r="N46" s="26" t="s">
        <v>3</v>
      </c>
      <c r="O46" s="31">
        <f>NPV(O47,O25:O44)</f>
        <v>17815.86933250459</v>
      </c>
      <c r="P46" s="27"/>
      <c r="Q46" s="24"/>
      <c r="R46" s="35">
        <f>NPV(O47,R25:R44)</f>
        <v>206987.3597378413</v>
      </c>
      <c r="S46" s="17"/>
    </row>
    <row r="47" spans="2:19" ht="14.5" customHeight="1">
      <c r="B47" s="17"/>
      <c r="C47" s="26" t="s">
        <v>7</v>
      </c>
      <c r="D47" s="28">
        <v>0.05</v>
      </c>
      <c r="E47" s="17"/>
      <c r="F47" s="24"/>
      <c r="G47" s="17"/>
      <c r="H47" s="17"/>
      <c r="M47" s="17"/>
      <c r="N47" s="26" t="s">
        <v>7</v>
      </c>
      <c r="O47" s="28">
        <v>0.05</v>
      </c>
      <c r="P47" s="17"/>
      <c r="Q47" s="24"/>
      <c r="R47" s="17"/>
      <c r="S47" s="17"/>
    </row>
    <row r="48" spans="2:19" ht="14.5" customHeight="1">
      <c r="B48" s="61" t="s">
        <v>15</v>
      </c>
      <c r="C48" s="61"/>
      <c r="D48" s="39">
        <f>IF(G46=0,0,G46/D46)</f>
        <v>7.4577121654411868E-2</v>
      </c>
      <c r="E48" s="17"/>
      <c r="F48" s="24"/>
      <c r="G48" s="17"/>
      <c r="H48" s="17"/>
      <c r="M48" s="61" t="s">
        <v>15</v>
      </c>
      <c r="N48" s="61"/>
      <c r="O48" s="39">
        <f>IF(R46=0,0,R46/O46)</f>
        <v>11.618145366625374</v>
      </c>
      <c r="P48" s="17"/>
      <c r="Q48" s="24"/>
      <c r="R48" s="17"/>
      <c r="S48" s="17"/>
    </row>
    <row r="49" spans="1:25">
      <c r="B49" s="17"/>
      <c r="C49" s="24"/>
      <c r="D49" s="17"/>
      <c r="E49" s="17"/>
      <c r="F49" s="24"/>
      <c r="G49" s="17"/>
      <c r="H49" s="17"/>
      <c r="M49" s="17"/>
      <c r="N49" s="24"/>
      <c r="O49" s="17"/>
      <c r="P49" s="17"/>
      <c r="Q49" s="24"/>
      <c r="R49" s="17"/>
      <c r="S49" s="17"/>
    </row>
    <row r="50" spans="1:25">
      <c r="B50" s="16" t="s">
        <v>12</v>
      </c>
      <c r="C50" s="9"/>
      <c r="F50" s="29"/>
      <c r="J50" s="29"/>
      <c r="M50" s="16" t="s">
        <v>12</v>
      </c>
    </row>
    <row r="51" spans="1:25" ht="19">
      <c r="A51" s="3"/>
      <c r="X51" s="2"/>
      <c r="Y51" s="2"/>
    </row>
    <row r="52" spans="1:25" ht="19">
      <c r="A52" s="3"/>
      <c r="X52" s="2"/>
      <c r="Y52" s="2"/>
    </row>
    <row r="53" spans="1:25" ht="19">
      <c r="A53" s="3"/>
      <c r="X53" s="2"/>
      <c r="Y53" s="2"/>
    </row>
    <row r="54" spans="1:25" ht="19">
      <c r="A54" s="3"/>
      <c r="X54" s="2"/>
      <c r="Y54" s="2"/>
    </row>
    <row r="55" spans="1:25" ht="19">
      <c r="A55" s="3"/>
      <c r="X55" s="2"/>
      <c r="Y55" s="2"/>
    </row>
    <row r="56" spans="1:25" ht="19">
      <c r="A56" s="3"/>
      <c r="X56" s="2"/>
      <c r="Y56" s="2"/>
    </row>
    <row r="57" spans="1:25" ht="19">
      <c r="A57" s="3"/>
      <c r="X57" s="2"/>
      <c r="Y57" s="2"/>
    </row>
    <row r="58" spans="1:25" ht="19">
      <c r="A58" s="3"/>
      <c r="X58" s="2"/>
      <c r="Y58" s="2"/>
    </row>
  </sheetData>
  <sheetProtection password="8172" sheet="1" objects="1" scenarios="1" formatCells="0" formatColumns="0" formatRows="0"/>
  <mergeCells count="13">
    <mergeCell ref="I2:J2"/>
    <mergeCell ref="B48:C48"/>
    <mergeCell ref="M48:N48"/>
    <mergeCell ref="B15:I15"/>
    <mergeCell ref="B17:I17"/>
    <mergeCell ref="B19:I19"/>
    <mergeCell ref="M19:T19"/>
    <mergeCell ref="M17:T17"/>
    <mergeCell ref="M15:T15"/>
    <mergeCell ref="A11:J11"/>
    <mergeCell ref="L11:U11"/>
    <mergeCell ref="C5:I5"/>
    <mergeCell ref="C7:I7"/>
  </mergeCells>
  <pageMargins left="0.7" right="0.7" top="0.75" bottom="0.75" header="0.3" footer="0.3"/>
  <pageSetup paperSize="9" scale="70" fitToWidth="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W76"/>
  <sheetViews>
    <sheetView zoomScale="110" zoomScaleNormal="110" zoomScalePageLayoutView="110" workbookViewId="0">
      <selection activeCell="D36" sqref="D36"/>
    </sheetView>
  </sheetViews>
  <sheetFormatPr baseColWidth="10" defaultColWidth="11.5" defaultRowHeight="15"/>
  <cols>
    <col min="11" max="11" width="5" hidden="1" customWidth="1"/>
    <col min="12" max="12" width="11.5" style="47"/>
  </cols>
  <sheetData>
    <row r="2" spans="1:13" ht="21">
      <c r="A2" s="1" t="s">
        <v>31</v>
      </c>
      <c r="M2" s="1" t="s">
        <v>32</v>
      </c>
    </row>
    <row r="3" spans="1:13">
      <c r="A3" t="s">
        <v>30</v>
      </c>
      <c r="M3" t="s">
        <v>30</v>
      </c>
    </row>
    <row r="36" spans="1:23" s="46" customFormat="1">
      <c r="A36" s="46" t="s">
        <v>33</v>
      </c>
      <c r="L36" s="48"/>
      <c r="M36" s="46" t="s">
        <v>33</v>
      </c>
    </row>
    <row r="37" spans="1:23">
      <c r="M37" t="s">
        <v>38</v>
      </c>
      <c r="W37" t="s">
        <v>39</v>
      </c>
    </row>
    <row r="76" spans="13:13">
      <c r="M76" t="s">
        <v>40</v>
      </c>
    </row>
  </sheetData>
  <pageMargins left="0.7" right="0.7" top="0.75" bottom="0.75" header="0.3" footer="0.3"/>
  <pageSetup paperSize="9"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B8AAD-E8A0-8C4A-BEAA-8128B774B086}">
  <dimension ref="A1:I6"/>
  <sheetViews>
    <sheetView workbookViewId="0">
      <selection activeCell="F17" sqref="F17"/>
    </sheetView>
  </sheetViews>
  <sheetFormatPr baseColWidth="10" defaultRowHeight="15"/>
  <cols>
    <col min="2" max="2" width="26.1640625" customWidth="1"/>
    <col min="3" max="3" width="11.1640625" customWidth="1"/>
    <col min="4" max="4" width="12" bestFit="1" customWidth="1"/>
    <col min="5" max="5" width="11.83203125" bestFit="1" customWidth="1"/>
    <col min="6" max="8" width="12.83203125" bestFit="1" customWidth="1"/>
    <col min="9" max="9" width="12" bestFit="1" customWidth="1"/>
  </cols>
  <sheetData>
    <row r="1" spans="1:9">
      <c r="B1" t="s">
        <v>63</v>
      </c>
      <c r="C1" t="s">
        <v>62</v>
      </c>
      <c r="D1" t="s">
        <v>56</v>
      </c>
      <c r="E1">
        <v>2018</v>
      </c>
      <c r="F1">
        <v>2019</v>
      </c>
      <c r="G1">
        <v>2020</v>
      </c>
      <c r="H1">
        <v>2021</v>
      </c>
      <c r="I1" t="s">
        <v>61</v>
      </c>
    </row>
    <row r="2" spans="1:9">
      <c r="A2" t="s">
        <v>52</v>
      </c>
      <c r="B2" t="s">
        <v>58</v>
      </c>
      <c r="C2">
        <v>8</v>
      </c>
      <c r="D2" s="57">
        <f>'[1]NCF budget vs expenditure'!$I$90</f>
        <v>53886.523374547731</v>
      </c>
      <c r="E2" s="57">
        <f>D2*3/C2</f>
        <v>20207.446265455401</v>
      </c>
      <c r="F2" s="57">
        <f>D2*5/C2</f>
        <v>33679.07710909233</v>
      </c>
      <c r="G2" s="57"/>
      <c r="H2" s="57"/>
      <c r="I2" s="57"/>
    </row>
    <row r="3" spans="1:9">
      <c r="A3" t="s">
        <v>53</v>
      </c>
      <c r="B3" t="s">
        <v>59</v>
      </c>
      <c r="C3">
        <v>4</v>
      </c>
      <c r="D3" s="57">
        <f>'[1]NCF budget vs expenditure'!$L$90</f>
        <v>64056.631915213853</v>
      </c>
      <c r="E3" s="57"/>
      <c r="F3" s="57">
        <f>D3</f>
        <v>64056.631915213853</v>
      </c>
      <c r="G3" s="57"/>
      <c r="H3" s="57"/>
      <c r="I3" s="57"/>
    </row>
    <row r="4" spans="1:9">
      <c r="A4" t="s">
        <v>54</v>
      </c>
      <c r="B4" t="s">
        <v>60</v>
      </c>
      <c r="C4">
        <v>6</v>
      </c>
      <c r="D4" s="57">
        <f>'[1]NCF budget vs expenditure'!$O$90</f>
        <v>51489.122639425943</v>
      </c>
      <c r="E4" s="57"/>
      <c r="F4" s="57">
        <f>D4*3/C4</f>
        <v>25744.561319712971</v>
      </c>
      <c r="G4" s="57">
        <f>D4*3/C4</f>
        <v>25744.561319712971</v>
      </c>
      <c r="H4" s="57"/>
      <c r="I4" s="57"/>
    </row>
    <row r="5" spans="1:9">
      <c r="A5" t="s">
        <v>55</v>
      </c>
      <c r="B5" t="s">
        <v>57</v>
      </c>
      <c r="C5">
        <f>12+8</f>
        <v>20</v>
      </c>
      <c r="D5" s="57">
        <f>'[2]Expenditure summary'!$N$23</f>
        <v>356191.34972608951</v>
      </c>
      <c r="E5" s="57"/>
      <c r="F5" s="57"/>
      <c r="G5" s="57">
        <f>D5*9/C5</f>
        <v>160286.10737674026</v>
      </c>
      <c r="H5" s="57">
        <f>D5*11/C5</f>
        <v>195905.24234934925</v>
      </c>
      <c r="I5" s="57"/>
    </row>
    <row r="6" spans="1:9">
      <c r="D6" s="58">
        <f>SUM(D2:D5)</f>
        <v>525623.62765527703</v>
      </c>
      <c r="E6" s="58">
        <f>SUM(E2:E5)</f>
        <v>20207.446265455401</v>
      </c>
      <c r="F6" s="58">
        <f t="shared" ref="F6:H6" si="0">SUM(F2:F5)</f>
        <v>123480.27034401915</v>
      </c>
      <c r="G6" s="58">
        <f t="shared" si="0"/>
        <v>186030.66869645321</v>
      </c>
      <c r="H6" s="58">
        <f t="shared" si="0"/>
        <v>195905.24234934925</v>
      </c>
      <c r="I6" s="58">
        <f>SUM(E6:H6)</f>
        <v>525623.62765527703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Date_x0020_of_x0020_signing xmlns="1bc09320-a9c5-428e-b05f-80634708a4fe" xsi:nil="true"/>
    <RC_Nib_documentDateOfArchival xmlns="ef0c117d-1bdb-4fc8-b880-c109bce9b0e6" xsi:nil="true"/>
    <Expiration_date xmlns="1bc09320-a9c5-428e-b05f-80634708a4fe" xsi:nil="true"/>
    <AcumenID xmlns="6d6be690-ed1b-4c4c-bc86-ed723940e0b7" xsi:nil="true"/>
    <FACTID xmlns="6d6be690-ed1b-4c4c-bc86-ed723940e0b7" xsi:nil="true"/>
    <CounterpartySortName xmlns="6d6be690-ed1b-4c4c-bc86-ed723940e0b7" xsi:nil="true"/>
    <_dlc_BarcodeValue xmlns="05a4edcc-e5b6-4d19-9ca5-96800b90bde9">3062010074</_dlc_BarcodeValue>
    <Project_x0020_Title xmlns="123faad9-5c48-4083-981f-7f344d5cf865" xsi:nil="true"/>
    <Entry_x0020_into_x0020_force_x0020_date xmlns="1bc09320-a9c5-428e-b05f-80634708a4fe" xsi:nil="true"/>
    <Confidentiality_x0020_level xmlns="02fd4dba-8ae0-4b0f-a9a0-8deaa16203e2">Confidential</Confidentiality_x0020_level>
    <_dlc_BarcodePreview xmlns="05a4edcc-e5b6-4d19-9ca5-96800b90bde9">
      <Url>http://dm.nibnet.nib.int/sites/NDF/ccp/_layouts/15/barcodeimagefromitem.aspx?ID=4170&amp;list=123faad9-5c48-4083-981f-7f344d5cf865</Url>
      <Description>Barcode: 3062010074</Description>
    </_dlc_BarcodePreview>
    <AdminCounterpartyHTField0 xmlns="6d6be690-ed1b-4c4c-bc86-ed723940e0b7">
      <Terms xmlns="http://schemas.microsoft.com/office/infopath/2007/PartnerControls"/>
    </AdminCounterpartyHTField0>
    <_dlc_DocId xmlns="05a4edcc-e5b6-4d19-9ca5-96800b90bde9">MNJU-130-4170</_dlc_DocId>
    <NIBCPDMCountryHTField0 xmlns="6d6be690-ed1b-4c4c-bc86-ed723940e0b7">
      <Terms xmlns="http://schemas.microsoft.com/office/infopath/2007/PartnerControls"/>
    </NIBCPDMCountryHTField0>
    <RC_Nib_documentProjectName xmlns="6d6be690-ed1b-4c4c-bc86-ed723940e0b7" xsi:nil="true"/>
    <TaxCatchAll xmlns="05a4edcc-e5b6-4d19-9ca5-96800b90bde9"/>
    <NDFCounterpartyHTField0 xmlns="6d6be690-ed1b-4c4c-bc86-ed723940e0b7">
      <Terms xmlns="http://schemas.microsoft.com/office/infopath/2007/PartnerControls"/>
    </NDFCounterpartyHTField0>
    <Status xmlns="6d6be690-ed1b-4c4c-bc86-ed723940e0b7" xsi:nil="true"/>
    <NIBCPDMLanguage xmlns="6d6be690-ed1b-4c4c-bc86-ed723940e0b7" xsi:nil="true"/>
    <_dlc_BarcodeImage xmlns="05a4edcc-e5b6-4d19-9ca5-96800b90bde9">iVBORw0KGgoAAAANSUhEUgAAAYIAAABtCAYAAACsn2ZqAAAAAXNSR0IArs4c6QAAAARnQU1BAACxjwv8YQUAAAAJcEhZcwAADsMAAA7DAcdvqGQAABrbSURBVHhe7dthriTHkWxhLo8L0nK4F21ldsInsvtIp73Dwy2zogk83PgAw8BorqzU/KjqHml++/O6ruv60u4PwXVd1xd3fwiu67q+uPtDcF3X9cXdH4Lruq4v7v4QXNd1fXHHfwh+++23v7NSN7qDZINvnmxWt0+7sTlINnTdWdndve3OSt267mDqxuYg2eCbbluZbukOpm5sDpINUzc2B8mGqVt36yDZULuxOei6g9qtu3WQbKcdf+LuRetGd5Bs8M2Tzer2aTc2B8mGrjsru7u33VmpW9cdTN3YHCQbfNNtK9Mt3cHUjc1BsmHqxuYg2TB1624dJBtqNzYHXXdQu3W3DpLttONP3L1o3egOkg2+ebJZ3T7txuYg2dB1Z2V397Y7K3XruoOpG5uDZINvum1luqU7mLqxOUg2TN3YHCQbpm7drYNkQ+3G5qDrDmq37tZBsp12/Im7F60b3UGywTdPNqvbp93YHCQbuu6s7O7edmelbl13MHVjc5Bs8E23rUy3dAdTNzYHyYapG5uDZMPUrbt1kGyo3dgcdN1B7dbdOki2044/cfeidaM7SDb45slmdfu0G5uDZEPXnZXd3dvurNSt6w6mbmwOkg2+6baV6ZbuYOrG5iDZMHVjc5BsmLp1tw6SDbUbm4OuO6jdulsHyXba8SfuXrRudAfJBt882axun3Zjc5Bs6Lqzsrt7252VunXdwdSNzUGywTfdtjLd0h1M3dgcJBumbmwOkg1Tt+7WQbKhdmNz0HUHtVt36yDZTjv+xN2L1o3uINngmyeb1e3TbmwOkg1dd1Z2d2+7s1K3rjuYurE5SDb4pttWplu6g6kbm4Nkw9SNzUGyYerW3TpINtRubA667qB2624dJNtpx5+4e9G60R0kG3zzZLO6fdqNzUGyoevOyu7ubXdW6tZ1B1M3NgfJBt9028p0S3cwdWNzkGyYurE5SDZM3bpbB8mG2o3NQdcd1G7drYNkO+34E3cvWje6g2SDb55sVrdPu7E5SDZ03VnZ3b3tzkrduu5g6sbmINngm25bmW7pDqZubA6SDVM3NgfJhqlbd+sg2VC7sTnouoParbt1kGynHX/i7kXrRneQbPDNk83q9mk3NgfJhq47K7u7t91ZqVvXHUzd2BwkG3zTbSvTLd3B1I3NQbJh6sbmINkwdetuHSQbajc2B113ULt1tw6S7bTjT9y9aN3oDpINvnmyWd0+7cbmINnQdWdld/e2Oyt167qDqRubg2SDb7ptZbqlO5i6sTlINkzd2BwkG6Zu3a2DZEPtxuag6w5qt+7WQbKddvyJuxetG91BssE3Tzar26fd2BwkG7rurOzu3nZnpW5ddzB1Y3OQbPBNt61Mt3QHUzc2B8mGqRubg2TD1K27dZBsqN3YHHTdQe3W3TpIttOOP3H3onWjO0g2+ObJZnX7tBubg2RD152V3d3b7qzUresOpm5sDpINvum2lemW7mDqxuYg2TB1Y3OQbJi6dbcOkg21G5uDrjuo3bpbB8l22vEn7l60bnQHyQbfPNmsbp92Y3OQbOi6s7K7e9udlbp13cHUjc1BssE33bYy3dIdTN3YHCQbpm5sDpINU7fu1kGyoXZjc9B1B7Vbd+sg2U47/sTdi9aN7iDZ4Jsnm9Xt025sDpINXXdWdndvu7NSt647mLqxOUg2+KbbVqZbuoOpG5uDZMPUjc1BsmHq1t06SDbUbmwOuu6gdutuHSTbacefuHvRutEdJBt882Szun3ajc1BsqHrzsru7m13VurWdQdTNzYHyQbfdNvKdEt3MHVjc5BsmLqxOUg2TN26WwfJhtqNzUHXHdRu3a2DZDvt+BN3L1o3uoNkg2+ebFa3T7uxOUg2dN1Z2d297c5K3bruYOrG5iDZ4JtuW5lu6Q6mbmwOkg1TNzYHyYapW3frINlQu7E56LqD2q27dZBspx1/4u5F60Z3kGzwzZPN6vZpNzYHyYauOyu7u7fdWalb1x1M3dgcJBt8020r0y3dwdSNzUGyYerG5iDZMHXrbh0kG2o3Ngddd1C7dbcOku2040/cvWjd6A6SDb55slndPu3G5iDZ0HVnZXf3tjsrdeu6g6kbm4Nkg2+6bWW6pTuYurE5SDZM3dgcJBumbt2tg2RD7cbmoOsOarfu1kGynXb8ibsXrRvdQbLBN082q9un3dgcJBu67qzs7t52Z6VuXXcwdWNzkGzwTbetTLd0B1M3NgfJhqkbm4Nkw9Stu3WQbKjd2Bx03UHt1t06SLbTjj9x96J1oztINvjmyWZ1+7Qbm4NkQ9edld3d2+6s1K3rDqZubA6SDb7ptpXplu5g6sbmINkwdWNzkGyYunW3DpINtRubg647qN26WwfJdtrxJ+5etG50B8kG3zzZrG6fdmNzkGzourOyu3vbnZW6dd3B1I3NQbLBN922Mt3SHUzd2BwkG6ZubA6SDVO37tZBsqF2Y3PQdQe1W3frINlOO/7E3YvWje4g2eCbJ5vV7dNubA6SDV13VnZ3b7uzUreuO5i6sTlINvim21amW7qDqRubg2TD1I3NQbJh6tbdOkg21G5sDrruoHbrbh0k22nHn7h70brRHSQbfPNks7p92o3NQbKh687K7u5td1bq1nUHUzc2B8kG33TbynRLdzB1Y3OQbJi6sTlINkzdulsHyYbajc1B1x3Ubt2tg2Q77fgTdy9aN7qDZINvnmxWt0+7sTlINnTdWdndve3OSt267mDqxuYg2eCbbluZbukOpm5sDpINUzc2B8mGqVt36yDZULuxOei6g9qtu3WQbKcdf+LuRetGd5Bs8M2Tzer2aTc2B8mGrjsru7u33VmpW9cdTN3YHCQbfNNtK9Mt3cHUjc1BsmHqxuYg2TB1624dJBtqNzYHXXdQu3W3DpLttONP3L1o3egOkg2+ebJZ3T7txuYg2dB1Z2V397Y7K3XruoOpG5uDZINvum1luqU7mLqxOUg2TN3YHCQbpm7drYNkQ+3G5qDrDmq37tZBsp12/Im7F60b3UGywTdPNqvbp93YHCQbuu6s7O7edmelbl13MHVjc5Bs8E23rUy3dAdTNzYHyYapG5uDZMPUrbt1kGyo3dgcdN1B7dbdOki2044/cfeidaM7SDb45slmdfu0G5uDZEPXnZXd3dvurNSt6w6mbmwOkg2+6baV6ZbuYOrG5iDZMHVjc5BsmLp1tw6SDbUbm4OuO6jdulsHyXba8SfuXrRudAfJBt882axun3Zjc5Bs6Lqzsrt7252VunXdwdSNzUGywTfdtjLd0h1M3dgcJBumbmwOkg1Tt+7WQbKhdmNz0HUHtVt36yDZTjv+xN2L1o3uINngmyeb1e3TbmwOkg1dd1Z2d2+7s1K3rjuYurE5SDb4pttWplu6g6kbm4Nkw9SNzUGyYerW3TpINtRubA667qB2624dJNtpx5+4e9G60R0kG3zzZLO6fdqNzUGyoevOyu7ubXdW6tZ1B1M3NgfJBt9028p0S3cwdWNzkGyYurE5SDZM3bpbB8mG2o3NQdcd1G7drYNkO+34E3cvWje6g2SDb55sVrdPu7E5SDZ03VnZ3b3tzkrduu5g6sbmINngm25bmW7pDqZubA6SDVM3NgfJhqlbd+sg2VC7sTnouoParbt1kGynHX/i7kXrRneQbPDNk83q9mk3NgfJhq47K7u7t91ZqVvXHUzd2BwkG3zTbSvTLd3B1I3NQbJh6sbmINkwdetuHSQbajc2B113ULt1tw6S7bTjT9y9aN3oDpINvnmyWd0+7cbmINnQdWdld/e2Oyt167qDqRubg2SDb7ptZbqlO5i6sTlINkzd2BwkG6Zu3a2DZEPtxuag6w5qt+7WQbKddvyJuxetG91BssE3Tzar26fd2BwkG7rurOzu3nZnpW5ddzB1Y3OQbPBNt61Mt3QHUzc2B8mGqRubg2TD1K27dZBsqN3YHHTdQe3W3TpIttOOP3H3onWjO0g2+ObJZnX7tBubg2RD152V3d3b7qzUresOpm5sDpINvum2lemW7mDqxuYg2TB1Y3OQbJi6dbcOkg21G5uDrjuo3bpbB8l22vEn7l60bnQHyQbfPNmsbp92Y3OQbOi6s7K7e9udlbp13cHUjc1BssE33bYy3dIdTN3YHCQbpm5sDpINU7fu1kGyoXZjc9B1B7Vbd+sg2U47/sTdi9aN7iDZ4Jsnm9Xt025sDpINXXdWdndvu7NSt647mLqxOUg2+KbbVqZbuoOpG5uDZMPUjc1BsmHq1t06SDbUbmwOuu6gdutuHSTbacefuHvRutEdJBt882Szun3ajc1BsqHrzsru7m13VurWdQdTNzYHyQbfdNvKdEt3MHVjc5BsmLqxOUg2TN26WwfJhtqNzUHXHdRu3a2DZDvt+BN3L1o3uoNkg2+ebFa3T7uxOUg2dN1Z2d297c5K3bruYOrG5iDZ4JtuW5lu6Q6mbmwOkg1TNzYHyYapW3frINlQu7E56LqD2q27dZBspx1/4u5F60Z3kGzwzZPN6vZpNzYHyYauOyu7u7fdWalb1x1M3dgcJBt8020r0y3dwdSNzUGyYerG5iDZMHXrbh0kG2o3Ngddd1C7dbcOku2040/cvWjd6A6SDb55slndPu3G5iDZ0HVnZXf3tjsrdeu6g6kbm4Nkg2+6bWW6pTuYurE5SDZM3dgcJBumbt2tg2RD7cbmoOsOarfu1kGynXb8ibsXrRvdQbLBN082q9un3dgcJBu67qzs7t52Z6VuXXcwdWNzkGzwTbetTLd0B1M3NgfJhqkbm4Nkw9Stu3WQbKjd2Bx03UHt1t06SLbTjj9x96J1oztINvjmyWZ1+7Qbm4NkQ9edld3d2+6s1K3rDqZubA6SDb7ptpXplu5g6sbmINkwdWNzkGyYunW3DpINtRubg647qN26WwfJdtrxJ+5etG50B8kG3zzZrG6fdmNzkGzourOyu3vbnZW6dd3B1I3NQbLBN922Mt3SHUzd2BwkG6ZubA6SDVO37tZBsqF2Y3PQdQe1W3frINlOO/7E3YvWje4g2eCbJ5vV7dNubA6SDV13VnZ3b7uzUreuO5i6sTlINvim21amW7qDqRubg2TD1I3NQbJh6tbdOkg21G5sDrruoHbrbh0k22nHn7h70brRHSQbfPNks7p92o3NQbKh687K7u5td1bq1nUHUzc2B8kG33TbynRLdzB1Y3OQbJi6sTlINkzdulsHyYbajc1B1x3Ubt2tg2Q77fgTdy9aN7qDZINvnmxWt0+7sTlINnTdWdndve3OSt267mDqxuYg2eCbbluZbukOpm5sDpINUzc2B8mGqVt36yDZULuxOei6g9qtu3WQbKcdf+LuRetGd5Bs8M2Tzer2aTc2B8mGrjsru7u33VmpW9cdTN3YHCQbfNNtK9Mt3cHUjc1BsmHqxuYg2TB1624dJBtqNzYHXXdQu3W3DpLttONP3L1o3egOkg2+ebJZ3T7txuYg2dB1Z2V397Y7K3XruoOpG5uDZINvum1luqU7mLqxOUg2TN3YHCQbpm7drYNkQ+3G5qDrDmq37tZBsp12/Im7F60b3UGywTdPNqvbp93YHCQbuu6s7O7edmelbl13MHVjc5Bs8E23rUy3dAdTNzYHyYapG5uDZMPUrbt1kGyo3dgcdN1B7dbdOki2044/cfeidaM7SDb45slmdfu0G5uDZEPXnZXd3dvurNSt6w6mbmwOkg2+6baV6ZbuYOrG5iDZMHVjc5BsmLp1tw6SDbUbm4OuO6jdulsHyXba8SfuXrRudAfJBt882axun3Zjc5Bs6Lqzsrt7252VunXdwdSNzUGywTfdtjLd0h1M3dgcJBumbmwOkg1Tt+7WQbKhdmNz0HUHtVt36yDZTjv+xN2L1o3uINngmyeb1e3TbmwOkg1dd1Z2d2+7s1K3rjuYurE5SDb4pttWplu6g6kbm4Nkw9SNzUGyYerW3TpINtRubA667qB2624dJNtpx5+4e9G60R0kG3zzZLO6fdqNzUGyoevOyu7ubXdW6tZ1B1M3NgfJBt9028p0S3cwdWNzkGyYurE5SDZM3bpbB8mG2o3NQdcd1G7drYNkO+34E3cvWje6g2SDb55sVrdPu7E5SDZ03VnZ3b3tzkrduu5g6sbmINngm25bmW7pDqZubA6SDVM3NgfJhqlbd+sg2VC7sTnouoParbt1kGynHX/i7kXrRneQbPDNk83q9mk3NgfJhq47K7u7t91ZqVvXHUzd2BwkG3zTbSvTLd3B1I3NQbJh6sbmINkwdetuHSQbajc2B113ULt1tw6S7bTjT9y9aN3oDpINvnmyWd0+7cbmINnQdWdld/e2Oyt167qDqRubg2SDb7ptZbqlO5i6sTlINkzd2BwkG6Zu3a2DZEPtxuag6w5qt+7WQbKddvyJuxetG91BssE3Tzar26fd2BwkG7rurOzu3nZnpW5ddzB1Y3OQbPBNt61Mt3QHUzc2B8mGqRubg2TD1K27dZBsqN3YHHTdQe3W3TpIttOOP3H3onWjO0g2+ObJZnX7tBubg2RD152V3d3b7qzUresOpm5sDpINvum2lemW7mDqxuYg2TB1Y3OQbJi6dbcOkg21G5uDrjuo3bpbB8l22vEn7l60bnQHyQbfPNmsbp92Y3OQbOi6s7K7e9udlbp13cHUjc1BssE33bYy3dIdTN3YHCQbpm5sDpINU7fu1kGyoXZjc9B1B7Vbd+sg2U47/sTdi9aN7iDZ4Jsnm9Xt025sDpINXXdWdndvu7NSt647mLqxOUg2+KbbVqZbuoOpG5uDZMPUjc1BsmHq1t06SDbUbmwOuu6gdutuHSTbacefuHvRutEdJBt882Szun3ajc1BsqHrzsru7m13VurWdQdTNzYHyQbfdNvKdEt3MHVjc5BsmLqxOUg2TN26WwfJhtqNzUHXHdRu3a2DZDvt+BN3L1o3uoNkg2+ebFa3T7uxOUg2dN1Z2d297c5K3bruYOrG5iDZ4JtuW5lu6Q6mbmwOkg1TNzYHyYapW3frINlQu7E56LqD2q27dZBspx1/4u5F60Z3kGzwzZPN6vZpNzYHyYauOyu7u7fdWalb1x1M3dgcJBt8020r0y3dwdSNzUGyYerG5iDZMHXrbh0kG2o3Ngddd1C7dbcOku2040/cvWjd6A6SDb55slndPu3G5iDZ0HVnZXf3tjsrdeu6g6kbm4Nkg2+6bWW6pTuYurE5SDZM3dgcJBumbt2tg2RD7cbmoOsOarfu1kGynXb8ibsXrRvdQbLBN082q9un3dgcJBu67qzs7t52Z6VuXXcwdWNzkGzwTbetTLd0B1M3NgfJhqkbm4Nkw9Stu3WQbKjd2Bx03UHt1t06SLbTjj9x96J1oztINvjmyWZ1+7Qbm4NkQ9edld3d2+6s1K3rDqZubA6SDb7ptpXplu5g6sbmINkwdWNzkGyYunW3DpINtRubg647qN26WwfJdtrxJ+5etG50B8kG3zzZrG6fdmNzkGzourOyu3vbnZW6dd3B1I3NQbLBN922Mt3SHUzd2BwkG6ZubA6SDVO37tZBsqF2Y3PQdQe1W3frINlOO/7E3YvWje4g2eCbJ5vV7dNubA6SDV13VnZ3b7uzUreuO5i6sTlINvim21amW7qDqRubg2TD1I3NQbJh6tbdOkg21G5sDrruoHbrbh0k22nHn7h70brRHSQbfPNks7p92o3NQbKh687K7u5td1bq1nUHUzc2B8kG33TbynRLdzB1Y3OQbJi6sTlINkzdulsHyYbajc1B1x3Ubt2tg2Q77fgTdy9aN7qDZINvnmxWt0+7sTlINnTdWdndve3OSt267mDqxuYg2eCbbluZbukOpm5sDpINUzc2B8mGqVt36yDZULuxOei6g9qtu3WQbKcdf+LuRetGd5Bs8M2Tzer2aTc2B8mGrjsru7u33VmpW9cdTN3YHCQbfNNtK9Mt3cHUjc1BsmHqxuYg2TB1624dJBtqNzYHXXdQu3W3DpLttONP3L1o3egOkg2+ebJZ3T7txuYg2dB1Z2V397Y7K3XruoOpG5uDZINvum1luqU7mLqxOUg2TN3YHCQbpm7drYNkQ+3G5qDrDmq37tZBsp12/onXdV3X/1fuD8F1XdcXd38Iruu6vrj7Q3Bd1/XF3R+C67quL+7+EFzXdX1x94fguq7ri7s/BNd1XV/c/SG4jvv3v37+f4j517+/j/J/f/w+3vxld/fzZ/3+5x//932U9LP+c/nnH7+/exdsb/7vjz9/1/Zj1u/OO/3227/+bF/7uj5wfwiuw/7957/KFxZfjP5C/PbP9MX3738tvwj//qL//Y//fBWu/PUF+eNnffth+PE56Wf97e9t9wW/f86jz5Kf/nXyvx+7+0Nw/Rr3h+D6B/z14/CfL7L/frt++xPu7z98633/U6++gb99OT788vv+J+7/PTv7LH4AyM8/BMlzws/6SX/D/w7+ePO/i+sK3R+C6x/w7Yfgv1+Q37+s6/fetz/58mW3+lJNvPksae6j5zz9LHR/a9A/f/WjeF2h+0Nw/XI/fRF+/9N3/cL84cuOL9U/vv3P//5p/adv6OL7s//7Q5B8lnU/BMlznn7W37q/Dfz4g3Z/CK5f6f4QXL/I9y84fZn91/YL8/ufjL/f/PCfD3z/ku5/DPhM/ek6+Sx79UPw4zvHn/WXv/81dfv5x+H+EFy/0v0huH65n74If9GX6ret/PA8fc4/+kPw/Qu//Ifhf/8Nqvyzb8+4PwTXr3F/CK5/QPkTbvNl+8OXXfOl+u2f91/gP/1tIfks634Ikuc8/azm3+O3/1Nan5/e7bo+dH8Irn9A+ZNv84WZ/Aev6x+C7/+tpNV/zTT5LOs+94N3Xn/W+m8Dnfs3gutXuj8E1z/gzX99tPZvfv5S3fwI/C35LOl+CKLnPPis7m88jftDcP1K94fgOuuvL7jypfzty/vHP8V/+2LTP1v9Sb9+WX7/kv7fF+30I/BN9Flofwiy52Sf9f3HIfzbwF/uD8H1K90fguuw71/OP2T9Bfbty+1/d8s/HX//MVjefP/S9v6//PiZ42eVzyE//uk+e+f0s5b/fhv3h+D6le4PwXVd1xd3fwiu67q+uPtDcF3X9cXdH4Lruq4v7v4QXNd1fXH3h+C6ruuLuz8E13VdX9z9Ibiu6/rS/vzz/wHNlkMcXTlqcgAAAABJRU5ErkJggg==</_dlc_BarcodeImage>
    <NIBComments xmlns="d0420bc6-d0f7-438a-ba92-59d1b51acdeb" xsi:nil="true"/>
    <CreditID xmlns="6d6be690-ed1b-4c4c-bc86-ed723940e0b7" xsi:nil="true"/>
    <Date_x0020_of_x0020_meeting xmlns="02fd4dba-8ae0-4b0f-a9a0-8deaa16203e2" xsi:nil="true"/>
    <SLSID xmlns="6d6be690-ed1b-4c4c-bc86-ed723940e0b7" xsi:nil="true"/>
    <DocumentType xmlns="6d6be690-ed1b-4c4c-bc86-ed723940e0b7">Document</DocumentType>
    <CreditIDAlt xmlns="6d6be690-ed1b-4c4c-bc86-ed723940e0b7" xsi:nil="true"/>
    <CreditNumber xmlns="6d6be690-ed1b-4c4c-bc86-ed723940e0b7" xsi:nil="true"/>
    <RelatedIssue xmlns="6d6be690-ed1b-4c4c-bc86-ed723940e0b7" xsi:nil="true"/>
    <_dlc_DocIdUrl xmlns="05a4edcc-e5b6-4d19-9ca5-96800b90bde9">
      <Url>http://dm.nibnet.nib.int/sites/NDF/ccp/_layouts/15/DocIdRedir.aspx?ID=MNJU-130-4170</Url>
      <Description>MNJU-130-4170</Description>
    </_dlc_DocIdUrl>
    <CreditType xmlns="6d6be690-ed1b-4c4c-bc86-ed723940e0b7"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Receiver>
    <Name>Policy Barcode Generator</Name>
    <Synchronization>Synchronous</Synchronization>
    <Type>10001</Type>
    <SequenceNumber>1000</SequenceNumber>
    <Assembly>Microsoft.Office.Policy, Version=14.0.0.0, Culture=neutral, PublicKeyToken=71e9bce111e9429c</Assembly>
    <Class>Microsoft.Office.RecordsManagement.Internal.BarcodeHandler</Class>
    <Data/>
    <Filter/>
  </Receiver>
  <Receiver>
    <Name>Policy Barcode Generator</Name>
    <Synchronization>Synchronous</Synchronization>
    <Type>10002</Type>
    <SequenceNumber>1001</SequenceNumber>
    <Assembly>Microsoft.Office.Policy, Version=14.0.0.0, Culture=neutral, PublicKeyToken=71e9bce111e9429c</Assembly>
    <Class>Microsoft.Office.RecordsManagement.Internal.BarcodeHandler</Class>
    <Data/>
    <Filter/>
  </Receiver>
  <Receiver>
    <Name>Policy Barcode Generator</Name>
    <Synchronization>Synchronous</Synchronization>
    <Type>10004</Type>
    <SequenceNumber>1002</SequenceNumber>
    <Assembly>Microsoft.Office.Policy, Version=14.0.0.0, Culture=neutral, PublicKeyToken=71e9bce111e9429c</Assembly>
    <Class>Microsoft.Office.RecordsManagement.Internal.BarcodeHandler</Class>
    <Data/>
    <Filter/>
  </Receiver>
  <Receiver>
    <Name>Policy Barcode Generator</Name>
    <Synchronization>Synchronous</Synchronization>
    <Type>10006</Type>
    <SequenceNumber>1003</SequenceNumber>
    <Assembly>Microsoft.Office.Policy, Version=14.0.0.0, Culture=neutral, PublicKeyToken=71e9bce111e9429c</Assembly>
    <Class>Microsoft.Office.RecordsManagement.Internal.BarcodeHandler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NDF_Doc" ma:contentTypeID="0x0101007A76870393ED4132A62D887970CA7CBD00077A3DD0E678457BB3643588ED1D98B80005C61CF74987F041A72F5F22E91FA98B" ma:contentTypeVersion="11" ma:contentTypeDescription="" ma:contentTypeScope="" ma:versionID="20f9215cc9b0b98c8d92c176eb42b1ac">
  <xsd:schema xmlns:xsd="http://www.w3.org/2001/XMLSchema" xmlns:xs="http://www.w3.org/2001/XMLSchema" xmlns:p="http://schemas.microsoft.com/office/2006/metadata/properties" xmlns:ns2="05a4edcc-e5b6-4d19-9ca5-96800b90bde9" xmlns:ns3="6d6be690-ed1b-4c4c-bc86-ed723940e0b7" xmlns:ns5="1bc09320-a9c5-428e-b05f-80634708a4fe" xmlns:ns6="02fd4dba-8ae0-4b0f-a9a0-8deaa16203e2" xmlns:ns7="d0420bc6-d0f7-438a-ba92-59d1b51acdeb" xmlns:ns8="ef0c117d-1bdb-4fc8-b880-c109bce9b0e6" xmlns:ns9="123faad9-5c48-4083-981f-7f344d5cf865" targetNamespace="http://schemas.microsoft.com/office/2006/metadata/properties" ma:root="true" ma:fieldsID="81be834605e173d281139b4def7e3057" ns2:_="" ns3:_="" ns5:_="" ns6:_="" ns7:_="" ns8:_="" ns9:_="">
    <xsd:import namespace="05a4edcc-e5b6-4d19-9ca5-96800b90bde9"/>
    <xsd:import namespace="6d6be690-ed1b-4c4c-bc86-ed723940e0b7"/>
    <xsd:import namespace="1bc09320-a9c5-428e-b05f-80634708a4fe"/>
    <xsd:import namespace="02fd4dba-8ae0-4b0f-a9a0-8deaa16203e2"/>
    <xsd:import namespace="d0420bc6-d0f7-438a-ba92-59d1b51acdeb"/>
    <xsd:import namespace="ef0c117d-1bdb-4fc8-b880-c109bce9b0e6"/>
    <xsd:import namespace="123faad9-5c48-4083-981f-7f344d5cf865"/>
    <xsd:element name="properties">
      <xsd:complexType>
        <xsd:sequence>
          <xsd:element name="documentManagement">
            <xsd:complexType>
              <xsd:all>
                <xsd:element ref="ns2:_dlc_DocId" minOccurs="0"/>
                <xsd:element ref="ns2:_dlc_DocIdUrl" minOccurs="0"/>
                <xsd:element ref="ns2:_dlc_DocIdPersistId" minOccurs="0"/>
                <xsd:element ref="ns3:DocumentType" minOccurs="0"/>
                <xsd:element ref="ns3:Status" minOccurs="0"/>
                <xsd:element ref="ns3:CounterpartySortName" minOccurs="0"/>
                <xsd:element ref="ns3:NIBCPDMCountryHTField0" minOccurs="0"/>
                <xsd:element ref="ns3:AdminCounterpartyHTField0" minOccurs="0"/>
                <xsd:element ref="ns5:Date_x0020_of_x0020_signing" minOccurs="0"/>
                <xsd:element ref="ns5:Entry_x0020_into_x0020_force_x0020_date" minOccurs="0"/>
                <xsd:element ref="ns5:Expiration_date" minOccurs="0"/>
                <xsd:element ref="ns3:CreditType" minOccurs="0"/>
                <xsd:element ref="ns3:CreditNumber" minOccurs="0"/>
                <xsd:element ref="ns3:CreditID" minOccurs="0"/>
                <xsd:element ref="ns3:CreditIDAlt" minOccurs="0"/>
                <xsd:element ref="ns3:RC_Nib_documentProjectName" minOccurs="0"/>
                <xsd:element ref="ns3:RelatedIssue" minOccurs="0"/>
                <xsd:element ref="ns3:FACTID" minOccurs="0"/>
                <xsd:element ref="ns3:SLSID" minOccurs="0"/>
                <xsd:element ref="ns3:AcumenID" minOccurs="0"/>
                <xsd:element ref="ns6:Date_x0020_of_x0020_meeting" minOccurs="0"/>
                <xsd:element ref="ns6:Confidentiality_x0020_level" minOccurs="0"/>
                <xsd:element ref="ns7:NIBComments" minOccurs="0"/>
                <xsd:element ref="ns8:RC_Nib_documentDateOfArchival" minOccurs="0"/>
                <xsd:element ref="ns2:TaxCatchAll" minOccurs="0"/>
                <xsd:element ref="ns2:TaxCatchAllLabel" minOccurs="0"/>
                <xsd:element ref="ns3:NDFCounterpartyHTField0" minOccurs="0"/>
                <xsd:element ref="ns2:_dlc_Exempt" minOccurs="0"/>
                <xsd:element ref="ns2:_dlc_BarcodeValue" minOccurs="0"/>
                <xsd:element ref="ns2:_dlc_BarcodeImage" minOccurs="0"/>
                <xsd:element ref="ns2:_dlc_BarcodePreview" minOccurs="0"/>
                <xsd:element ref="ns3:NIBCPDMLanguage" minOccurs="0"/>
                <xsd:element ref="ns9:Project_x0020_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a4edcc-e5b6-4d19-9ca5-96800b90bde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36" nillable="true" ma:displayName="Taxonomy Catch All Column" ma:description="" ma:hidden="true" ma:list="{02516f28-d795-4b64-9bf2-ece1b9d49653}" ma:internalName="TaxCatchAll" ma:showField="CatchAllData" ma:web="05a4edcc-e5b6-4d19-9ca5-96800b90bde9">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02516f28-d795-4b64-9bf2-ece1b9d49653}" ma:internalName="TaxCatchAllLabel" ma:readOnly="true" ma:showField="CatchAllDataLabel" ma:web="05a4edcc-e5b6-4d19-9ca5-96800b90bde9">
      <xsd:complexType>
        <xsd:complexContent>
          <xsd:extension base="dms:MultiChoiceLookup">
            <xsd:sequence>
              <xsd:element name="Value" type="dms:Lookup" maxOccurs="unbounded" minOccurs="0" nillable="true"/>
            </xsd:sequence>
          </xsd:extension>
        </xsd:complexContent>
      </xsd:complexType>
    </xsd:element>
    <xsd:element name="_dlc_Exempt" ma:index="39" nillable="true" ma:displayName="Exempt from Policy" ma:description="" ma:hidden="true" ma:internalName="_dlc_Exempt" ma:readOnly="true">
      <xsd:simpleType>
        <xsd:restriction base="dms:Unknown"/>
      </xsd:simpleType>
    </xsd:element>
    <xsd:element name="_dlc_BarcodeValue" ma:index="40" nillable="true" ma:displayName="Barcode Value" ma:description="The value of the barcode assigned to this item." ma:internalName="_dlc_BarcodeValue" ma:readOnly="true">
      <xsd:simpleType>
        <xsd:restriction base="dms:Text"/>
      </xsd:simpleType>
    </xsd:element>
    <xsd:element name="_dlc_BarcodeImage" ma:index="41" nillable="true" ma:displayName="Barcode Image" ma:description="" ma:hidden="true" ma:internalName="_dlc_BarcodeImage" ma:readOnly="false">
      <xsd:simpleType>
        <xsd:restriction base="dms:Note"/>
      </xsd:simpleType>
    </xsd:element>
    <xsd:element name="_dlc_BarcodePreview" ma:index="42" nillable="true" ma:displayName="Barcode" ma:description="The barcode assigned to this item."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d6be690-ed1b-4c4c-bc86-ed723940e0b7" elementFormDefault="qualified">
    <xsd:import namespace="http://schemas.microsoft.com/office/2006/documentManagement/types"/>
    <xsd:import namespace="http://schemas.microsoft.com/office/infopath/2007/PartnerControls"/>
    <xsd:element name="DocumentType" ma:index="11" nillable="true" ma:displayName="Document Type" ma:default="Document" ma:format="Dropdown" ma:internalName="DocumentType">
      <xsd:simpleType>
        <xsd:restriction base="dms:Choice">
          <xsd:enumeration value="Document"/>
          <xsd:enumeration value="Agenda"/>
          <xsd:enumeration value="Agreement"/>
          <xsd:enumeration value="Analysis"/>
          <xsd:enumeration value="Instruction"/>
          <xsd:enumeration value="Loan Agreement"/>
          <xsd:enumeration value="Memo"/>
          <xsd:enumeration value="Minutes"/>
          <xsd:enumeration value="Package"/>
          <xsd:enumeration value="Plan"/>
          <xsd:enumeration value="Presentation"/>
          <xsd:enumeration value="Report"/>
          <xsd:enumeration value="Trust Fund"/>
          <xsd:enumeration value="Other"/>
        </xsd:restriction>
      </xsd:simpleType>
    </xsd:element>
    <xsd:element name="Status" ma:index="13" nillable="true" ma:displayName="Status" ma:format="Dropdown" ma:internalName="Status">
      <xsd:simpleType>
        <xsd:restriction base="dms:Choice">
          <xsd:enumeration value="Draft"/>
          <xsd:enumeration value="Final"/>
          <xsd:enumeration value="N/A"/>
        </xsd:restriction>
      </xsd:simpleType>
    </xsd:element>
    <xsd:element name="CounterpartySortName" ma:index="15" nillable="true" ma:displayName="Counterparty Sort Name" ma:description="Sort name for Counterparty, from FACT" ma:internalName="CounterpartySortName">
      <xsd:simpleType>
        <xsd:restriction base="dms:Text"/>
      </xsd:simpleType>
    </xsd:element>
    <xsd:element name="NIBCPDMCountryHTField0" ma:index="17" nillable="true" ma:taxonomy="true" ma:internalName="NIBCPDMCountryHTField0" ma:taxonomyFieldName="NIBCPDMCountry" ma:displayName="Country" ma:fieldId="{fbd93a42-6b2b-4f4a-b3ca-f5e3db1ec5b3}" ma:sspId="15f725cc-0fba-4ead-bf77-ce67711d40d2" ma:termSetId="f4ac92d5-5e1b-4b3d-baf1-50319305e195" ma:anchorId="00000000-0000-0000-0000-000000000000" ma:open="false" ma:isKeyword="false">
      <xsd:complexType>
        <xsd:sequence>
          <xsd:element ref="pc:Terms" minOccurs="0" maxOccurs="1"/>
        </xsd:sequence>
      </xsd:complexType>
    </xsd:element>
    <xsd:element name="AdminCounterpartyHTField0" ma:index="19" nillable="true" ma:taxonomy="true" ma:internalName="AdminCounterpartyHTField0" ma:taxonomyFieldName="AdminCounterparty" ma:displayName="Admin Counterparty" ma:default="" ma:fieldId="{6f2b524d-2b04-4eb4-b32b-ace409cdc711}" ma:sspId="15f725cc-0fba-4ead-bf77-ce67711d40d2" ma:termSetId="07f61101-9e1c-4696-8978-01251910413a" ma:anchorId="00000000-0000-0000-0000-000000000000" ma:open="false" ma:isKeyword="false">
      <xsd:complexType>
        <xsd:sequence>
          <xsd:element ref="pc:Terms" minOccurs="0" maxOccurs="1"/>
        </xsd:sequence>
      </xsd:complexType>
    </xsd:element>
    <xsd:element name="CreditType" ma:index="23" nillable="true" ma:displayName="Credit Type" ma:description="Credit Type field" ma:internalName="CreditType">
      <xsd:simpleType>
        <xsd:restriction base="dms:Text"/>
      </xsd:simpleType>
    </xsd:element>
    <xsd:element name="CreditNumber" ma:index="24" nillable="true" ma:displayName="Credit Number" ma:description="Credit Number field" ma:internalName="CreditNumber">
      <xsd:simpleType>
        <xsd:restriction base="dms:Text"/>
      </xsd:simpleType>
    </xsd:element>
    <xsd:element name="CreditID" ma:index="25" nillable="true" ma:displayName="Credit ID" ma:description="Type a space between credit number and credit type, e.g. L 1234" ma:internalName="CreditID">
      <xsd:simpleType>
        <xsd:restriction base="dms:Text"/>
      </xsd:simpleType>
    </xsd:element>
    <xsd:element name="CreditIDAlt" ma:index="26" nillable="true" ma:displayName="Credit ID Alt" ma:description="Alternate Credit ID field" ma:internalName="CreditIDAlt">
      <xsd:simpleType>
        <xsd:restriction base="dms:Text"/>
      </xsd:simpleType>
    </xsd:element>
    <xsd:element name="RC_Nib_documentProjectName" ma:index="27" nillable="true" ma:displayName="Project name" ma:description="For NDF&amp;NEFCO records only!" ma:internalName="RC_Nib_documentProjectName">
      <xsd:simpleType>
        <xsd:restriction base="dms:Text">
          <xsd:maxLength value="255"/>
        </xsd:restriction>
      </xsd:simpleType>
    </xsd:element>
    <xsd:element name="RelatedIssue" ma:index="28" nillable="true" ma:displayName="Related issue" ma:description="Equals to library name by default." ma:internalName="RelatedIssue">
      <xsd:simpleType>
        <xsd:restriction base="dms:Text"/>
      </xsd:simpleType>
    </xsd:element>
    <xsd:element name="FACTID" ma:index="29" nillable="true" ma:displayName="FACT ID" ma:description="" ma:internalName="FACTID">
      <xsd:simpleType>
        <xsd:restriction base="dms:Text"/>
      </xsd:simpleType>
    </xsd:element>
    <xsd:element name="SLSID" ma:index="30" nillable="true" ma:displayName="SLS ID" ma:description="" ma:internalName="SLSID">
      <xsd:simpleType>
        <xsd:restriction base="dms:Text"/>
      </xsd:simpleType>
    </xsd:element>
    <xsd:element name="AcumenID" ma:index="31" nillable="true" ma:displayName="Acumen ID" ma:description="" ma:internalName="AcumenID">
      <xsd:simpleType>
        <xsd:restriction base="dms:Text"/>
      </xsd:simpleType>
    </xsd:element>
    <xsd:element name="NDFCounterpartyHTField0" ma:index="38" nillable="true" ma:taxonomy="true" ma:internalName="NDFCounterpartyHTField0" ma:taxonomyFieldName="NDFCounterparty" ma:displayName="NDF Counterparty" ma:fieldId="{071f962c-b678-4a5e-973e-1437a04672a4}" ma:sspId="15f725cc-0fba-4ead-bf77-ce67711d40d2" ma:termSetId="cf35e121-fba5-4b8e-b702-538478b0e0aa" ma:anchorId="00000000-0000-0000-0000-000000000000" ma:open="false" ma:isKeyword="false">
      <xsd:complexType>
        <xsd:sequence>
          <xsd:element ref="pc:Terms" minOccurs="0" maxOccurs="1"/>
        </xsd:sequence>
      </xsd:complexType>
    </xsd:element>
    <xsd:element name="NIBCPDMLanguage" ma:index="43" nillable="true" ma:displayName="Language" ma:format="Dropdown" ma:internalName="NIBCPDMLanguage">
      <xsd:simpleType>
        <xsd:restriction base="dms:Choice">
          <xsd:enumeration value="English"/>
          <xsd:enumeration value="Swedish"/>
          <xsd:enumeration value="Finnish"/>
          <xsd:enumeration value="Danish"/>
          <xsd:enumeration value="Norwegian"/>
        </xsd:restriction>
      </xsd:simpleType>
    </xsd:element>
  </xsd:schema>
  <xsd:schema xmlns:xsd="http://www.w3.org/2001/XMLSchema" xmlns:xs="http://www.w3.org/2001/XMLSchema" xmlns:dms="http://schemas.microsoft.com/office/2006/documentManagement/types" xmlns:pc="http://schemas.microsoft.com/office/infopath/2007/PartnerControls" targetNamespace="1bc09320-a9c5-428e-b05f-80634708a4fe" elementFormDefault="qualified">
    <xsd:import namespace="http://schemas.microsoft.com/office/2006/documentManagement/types"/>
    <xsd:import namespace="http://schemas.microsoft.com/office/infopath/2007/PartnerControls"/>
    <xsd:element name="Date_x0020_of_x0020_signing" ma:index="20" nillable="true" ma:displayName="Date of signing" ma:format="DateOnly" ma:internalName="Date_x0020_of_x0020_signing">
      <xsd:simpleType>
        <xsd:restriction base="dms:DateTime"/>
      </xsd:simpleType>
    </xsd:element>
    <xsd:element name="Entry_x0020_into_x0020_force_x0020_date" ma:index="21" nillable="true" ma:displayName="Entry into force date" ma:format="DateOnly" ma:internalName="Entry_x0020_into_x0020_force_x0020_date" ma:readOnly="false">
      <xsd:simpleType>
        <xsd:restriction base="dms:DateTime"/>
      </xsd:simpleType>
    </xsd:element>
    <xsd:element name="Expiration_date" ma:index="22" nillable="true" ma:displayName="Expiry date" ma:format="DateOnly" ma:internalName="Expiration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2fd4dba-8ae0-4b0f-a9a0-8deaa16203e2" elementFormDefault="qualified">
    <xsd:import namespace="http://schemas.microsoft.com/office/2006/documentManagement/types"/>
    <xsd:import namespace="http://schemas.microsoft.com/office/infopath/2007/PartnerControls"/>
    <xsd:element name="Date_x0020_of_x0020_meeting" ma:index="32" nillable="true" ma:displayName="Date of meeting" ma:format="DateOnly" ma:internalName="Date_x0020_of_x0020_meeting">
      <xsd:simpleType>
        <xsd:restriction base="dms:DateTime"/>
      </xsd:simpleType>
    </xsd:element>
    <xsd:element name="Confidentiality_x0020_level" ma:index="33" nillable="true" ma:displayName="Confidentiality level" ma:default="Confidential" ma:format="Dropdown" ma:internalName="Confidentiality_x0020_level" ma:readOnly="false">
      <xsd:simpleType>
        <xsd:restriction base="dms:Choice">
          <xsd:enumeration value="Confidential"/>
        </xsd:restriction>
      </xsd:simpleType>
    </xsd:element>
  </xsd:schema>
  <xsd:schema xmlns:xsd="http://www.w3.org/2001/XMLSchema" xmlns:xs="http://www.w3.org/2001/XMLSchema" xmlns:dms="http://schemas.microsoft.com/office/2006/documentManagement/types" xmlns:pc="http://schemas.microsoft.com/office/infopath/2007/PartnerControls" targetNamespace="d0420bc6-d0f7-438a-ba92-59d1b51acdeb" elementFormDefault="qualified">
    <xsd:import namespace="http://schemas.microsoft.com/office/2006/documentManagement/types"/>
    <xsd:import namespace="http://schemas.microsoft.com/office/infopath/2007/PartnerControls"/>
    <xsd:element name="NIBComments" ma:index="34" nillable="true" ma:displayName="Comments" ma:internalName="NIBDM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0c117d-1bdb-4fc8-b880-c109bce9b0e6" elementFormDefault="qualified">
    <xsd:import namespace="http://schemas.microsoft.com/office/2006/documentManagement/types"/>
    <xsd:import namespace="http://schemas.microsoft.com/office/infopath/2007/PartnerControls"/>
    <xsd:element name="RC_Nib_documentDateOfArchival" ma:index="35" nillable="true" ma:displayName="Date of archival" ma:format="DateOnly" ma:internalName="RC_Nib_documentDateOfArchival">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23faad9-5c48-4083-981f-7f344d5cf865" elementFormDefault="qualified">
    <xsd:import namespace="http://schemas.microsoft.com/office/2006/documentManagement/types"/>
    <xsd:import namespace="http://schemas.microsoft.com/office/infopath/2007/PartnerControls"/>
    <xsd:element name="Project_x0020_Title" ma:index="44" nillable="true" ma:displayName="Project Title" ma:hidden="true" ma:internalName="Project_x0020_Title"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NIB_Root</p:Name>
  <p:Description/>
  <p:Statement/>
  <p:PolicyItems>
    <p:PolicyItem featureId="Microsoft.Office.RecordsManagement.PolicyFeatures.Barcode" staticId="0x0101007A76870393ED4132A62D887970CA7CBD|-708099503" UniqueId="d168f02a-fb71-4b6d-8a67-985ca7bf5995">
      <p:Name>Barcodes</p:Name>
      <p:Description>Generates unique identifiers that can be inserted in Microsoft Office documents. Barcodes can also be used to search for documents.</p:Description>
      <p:CustomData>
        <barcode/>
      </p:CustomData>
    </p:PolicyItem>
  </p:PolicyItems>
</p:Policy>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48E5FE-D749-4AA3-8F2F-87BB9EC67E68}">
  <ds:schemaRefs>
    <ds:schemaRef ds:uri="http://schemas.openxmlformats.org/package/2006/metadata/core-properties"/>
    <ds:schemaRef ds:uri="123faad9-5c48-4083-981f-7f344d5cf865"/>
    <ds:schemaRef ds:uri="6d6be690-ed1b-4c4c-bc86-ed723940e0b7"/>
    <ds:schemaRef ds:uri="http://schemas.microsoft.com/office/infopath/2007/PartnerControls"/>
    <ds:schemaRef ds:uri="05a4edcc-e5b6-4d19-9ca5-96800b90bde9"/>
    <ds:schemaRef ds:uri="ef0c117d-1bdb-4fc8-b880-c109bce9b0e6"/>
    <ds:schemaRef ds:uri="http://purl.org/dc/terms/"/>
    <ds:schemaRef ds:uri="d0420bc6-d0f7-438a-ba92-59d1b51acdeb"/>
    <ds:schemaRef ds:uri="http://schemas.microsoft.com/office/2006/metadata/properties"/>
    <ds:schemaRef ds:uri="02fd4dba-8ae0-4b0f-a9a0-8deaa16203e2"/>
    <ds:schemaRef ds:uri="http://www.w3.org/XML/1998/namespace"/>
    <ds:schemaRef ds:uri="http://schemas.microsoft.com/office/2006/documentManagement/types"/>
    <ds:schemaRef ds:uri="1bc09320-a9c5-428e-b05f-80634708a4fe"/>
    <ds:schemaRef ds:uri="http://purl.org/dc/dcmitype/"/>
    <ds:schemaRef ds:uri="http://purl.org/dc/elements/1.1/"/>
  </ds:schemaRefs>
</ds:datastoreItem>
</file>

<file path=customXml/itemProps2.xml><?xml version="1.0" encoding="utf-8"?>
<ds:datastoreItem xmlns:ds="http://schemas.openxmlformats.org/officeDocument/2006/customXml" ds:itemID="{1BBE2983-F993-47B4-A726-C0DBC43F4168}">
  <ds:schemaRefs>
    <ds:schemaRef ds:uri="http://schemas.microsoft.com/sharepoint/events"/>
  </ds:schemaRefs>
</ds:datastoreItem>
</file>

<file path=customXml/itemProps3.xml><?xml version="1.0" encoding="utf-8"?>
<ds:datastoreItem xmlns:ds="http://schemas.openxmlformats.org/officeDocument/2006/customXml" ds:itemID="{48BA0909-EE9A-41C8-BFC6-85C533AA86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a4edcc-e5b6-4d19-9ca5-96800b90bde9"/>
    <ds:schemaRef ds:uri="6d6be690-ed1b-4c4c-bc86-ed723940e0b7"/>
    <ds:schemaRef ds:uri="1bc09320-a9c5-428e-b05f-80634708a4fe"/>
    <ds:schemaRef ds:uri="02fd4dba-8ae0-4b0f-a9a0-8deaa16203e2"/>
    <ds:schemaRef ds:uri="d0420bc6-d0f7-438a-ba92-59d1b51acdeb"/>
    <ds:schemaRef ds:uri="ef0c117d-1bdb-4fc8-b880-c109bce9b0e6"/>
    <ds:schemaRef ds:uri="123faad9-5c48-4083-981f-7f344d5cf8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875BEB3-B13D-4D1A-84C2-35A4210C6C8E}">
  <ds:schemaRefs>
    <ds:schemaRef ds:uri="office.server.policy"/>
  </ds:schemaRefs>
</ds:datastoreItem>
</file>

<file path=customXml/itemProps5.xml><?xml version="1.0" encoding="utf-8"?>
<ds:datastoreItem xmlns:ds="http://schemas.openxmlformats.org/officeDocument/2006/customXml" ds:itemID="{9DC9B940-04D1-423E-8078-D0FDB5418B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GHG emissions review</vt:lpstr>
      <vt:lpstr>Instructions</vt:lpstr>
      <vt:lpstr>GHG emissions red. template</vt:lpstr>
      <vt:lpstr>Annex</vt:lpstr>
      <vt:lpstr>Investment calcualtion</vt:lpstr>
    </vt:vector>
  </TitlesOfParts>
  <Company>NIB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Zilliacus Johanna</dc:creator>
  <cp:lastModifiedBy>Daniella Mendoza</cp:lastModifiedBy>
  <cp:lastPrinted>2017-11-20T14:02:07Z</cp:lastPrinted>
  <dcterms:created xsi:type="dcterms:W3CDTF">2017-11-01T11:41:13Z</dcterms:created>
  <dcterms:modified xsi:type="dcterms:W3CDTF">2024-03-27T10:11:33Z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DFCounterparty">
    <vt:lpwstr/>
  </property>
  <property fmtid="{D5CDD505-2E9C-101B-9397-08002B2CF9AE}" pid="3" name="AdminCounterparty">
    <vt:lpwstr/>
  </property>
  <property fmtid="{D5CDD505-2E9C-101B-9397-08002B2CF9AE}" pid="4" name="NIBCPDMCountry">
    <vt:lpwstr/>
  </property>
  <property fmtid="{D5CDD505-2E9C-101B-9397-08002B2CF9AE}" pid="5" name="ContentTypeId">
    <vt:lpwstr>0x0101007A76870393ED4132A62D887970CA7CBD00077A3DD0E678457BB3643588ED1D98B80005C61CF74987F041A72F5F22E91FA98B</vt:lpwstr>
  </property>
  <property fmtid="{D5CDD505-2E9C-101B-9397-08002B2CF9AE}" pid="6" name="_dlc_DocIdItemGuid">
    <vt:lpwstr>3703bf01-be97-44bf-aa08-6faa5522e025</vt:lpwstr>
  </property>
</Properties>
</file>